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955" activeTab="0"/>
  </bookViews>
  <sheets>
    <sheet name="CBTT-03" sheetId="1" r:id="rId1"/>
    <sheet name="Can doi" sheetId="2" r:id="rId2"/>
    <sheet name="KQKD" sheetId="3" r:id="rId3"/>
    <sheet name="TMBC" sheetId="4" r:id="rId4"/>
    <sheet name="LCTT" sheetId="5" r:id="rId5"/>
    <sheet name="00000000" sheetId="6" state="very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>'[3]PNT-QUOT-#3'!#REF!</definedName>
    <definedName name="\z">'[3]COAT&amp;WRAP-QIOT-#3'!#REF!</definedName>
    <definedName name="_Fill" hidden="1">#REF!</definedName>
    <definedName name="A">'[3]PNT-QUOT-#3'!#REF!</definedName>
    <definedName name="AAA">'[1]MTL$-INTER'!#REF!</definedName>
    <definedName name="B">'[3]PNT-QUOT-#3'!#REF!</definedName>
    <definedName name="COAT">'[3]PNT-QUOT-#3'!#REF!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FP">'[3]COAT&amp;WRAP-QIOT-#3'!#REF!</definedName>
    <definedName name="IO">'[3]COAT&amp;WRAP-QIOT-#3'!#REF!</definedName>
    <definedName name="MAT">'[3]COAT&amp;WRAP-QIOT-#3'!#REF!</definedName>
    <definedName name="MF">'[3]COAT&amp;WRAP-QIOT-#3'!#REF!</definedName>
    <definedName name="P">'[3]PNT-QUOT-#3'!#REF!</definedName>
    <definedName name="PEJM">'[3]COAT&amp;WRAP-QIOT-#3'!#REF!</definedName>
    <definedName name="PF">'[3]PNT-QUOT-#3'!#REF!</definedName>
    <definedName name="PM">'[4]IBASE'!$AH$16:$AV$110</definedName>
    <definedName name="Print_Area_MI">'[2]ESTI.'!$A$1:$U$52</definedName>
    <definedName name="_xlnm.Print_Titles">$5:$6</definedName>
    <definedName name="RT">'[3]COAT&amp;WRAP-QIOT-#3'!#REF!</definedName>
    <definedName name="SB">'[4]IBASE'!$AH$7:$AL$14</definedName>
    <definedName name="SORT">#REF!</definedName>
    <definedName name="SORT_AREA">'[2]DI-ESTI'!$A$8:$R$489</definedName>
    <definedName name="SP">'[3]PNT-QUOT-#3'!#REF!</definedName>
    <definedName name="THK">'[3]COAT&amp;WRAP-QIOT-#3'!#REF!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<sst xmlns="http://schemas.openxmlformats.org/spreadsheetml/2006/main" count="825" uniqueCount="743">
  <si>
    <t>Tæng gi¸m ®èc</t>
  </si>
  <si>
    <t>NguyÔn §×nh ThiÖu</t>
  </si>
  <si>
    <t>MÉu sè B01a-DN</t>
  </si>
  <si>
    <t xml:space="preserve">     Lîi nhuËn n¨m tr­íc</t>
  </si>
  <si>
    <r>
      <t xml:space="preserve">1. H×nh thøc së h÷u vèn: </t>
    </r>
    <r>
      <rPr>
        <i/>
        <sz val="12"/>
        <color indexed="12"/>
        <rFont val=".VnTime"/>
        <family val="2"/>
      </rPr>
      <t>Thuéc së h÷u cæ phÇn 51% vèn Nhµ n­íc, 49% vèn cæ ®«ng lµ ®èi t­îng kh¸c</t>
    </r>
  </si>
  <si>
    <t>1. Niªn ®é kÕ to¸n b¾t ®Çu tõ 01/01/2008 kÕt thóc 31/12/2008</t>
  </si>
  <si>
    <t>HÖ thèng cÇu trôc c«ng ty Fomat</t>
  </si>
  <si>
    <t>Sµn lß thao t¸c x­ëng §óc FURAN</t>
  </si>
  <si>
    <t>HÖ thèng ®iÖn trong x­ëng §óc FURAN</t>
  </si>
  <si>
    <t>HÖ thèng nÐn khÝ x­ëng §óc FURAN</t>
  </si>
  <si>
    <t>T­êng rµo ®o¹n M3-M4</t>
  </si>
  <si>
    <t>+ Ph¶i tr¶ ng­êi lao ®éng</t>
  </si>
  <si>
    <t>+ Ph¶i tr¶ vÒ quü Cæ phÇn ho¸ DN Nhµ n­íc</t>
  </si>
  <si>
    <t>Kú nµy n¨m tr­íc</t>
  </si>
  <si>
    <t>Kú nµy</t>
  </si>
  <si>
    <t xml:space="preserve">    Lîi nhuËn n¨m nay</t>
  </si>
  <si>
    <t>KÕ to¸n tr­ëng</t>
  </si>
  <si>
    <t xml:space="preserve">                   C«ng ty </t>
  </si>
  <si>
    <t xml:space="preserve">           CP ChÕ T¹o B¬m H¶i D­¬ng</t>
  </si>
  <si>
    <t xml:space="preserve">                    ____________________</t>
  </si>
  <si>
    <t>MÉu sè B02a-DN</t>
  </si>
  <si>
    <r>
      <t xml:space="preserve">                      </t>
    </r>
    <r>
      <rPr>
        <b/>
        <u val="single"/>
        <sz val="12"/>
        <color indexed="12"/>
        <rFont val=".VnTimeH"/>
        <family val="2"/>
      </rPr>
      <t>c«ng ty CP ChÕ T¹o B¬m H¶i D­¬ng</t>
    </r>
  </si>
  <si>
    <t>33- Chi phÝ s¶n xuÊt KD theo yÕu tè</t>
  </si>
  <si>
    <t>33.1- Chi phÝ nguyªn liÖu, vËt liÖu</t>
  </si>
  <si>
    <t>+ Chi phÝ nguyªn vËt liÖu</t>
  </si>
  <si>
    <t>+ Chi phÝ nhiªn liÖu</t>
  </si>
  <si>
    <t>33.2- Chi phÝ nh©n c«ng</t>
  </si>
  <si>
    <t>+ Chi phÝ tiÒn l­¬ng</t>
  </si>
  <si>
    <t>+ TiÒn ¨n ca</t>
  </si>
  <si>
    <t>+ B¶o hiÓm XH, BHYtÕ. KPC§</t>
  </si>
  <si>
    <t>33.3- Chi phÝ khÊu hao tµi s¶n cè ®Þnh</t>
  </si>
  <si>
    <t xml:space="preserve">          KÕ to¸n tr­ëng </t>
  </si>
  <si>
    <t xml:space="preserve">          (Ký, hä tªn, ®ãng dÊu)</t>
  </si>
  <si>
    <t xml:space="preserve">      Bïi ThÞ LÖ Thuû</t>
  </si>
  <si>
    <r>
      <t>1. ChÕ ®é kÕ to¸n ¸p dông:</t>
    </r>
    <r>
      <rPr>
        <i/>
        <sz val="12"/>
        <color indexed="12"/>
        <rFont val=".VnTime"/>
        <family val="2"/>
      </rPr>
      <t xml:space="preserve"> ¸p dông chÕ ®é kÕ to¸n ViÖt nam ban hµnh theo quyÕt ®Þnh sè 15/2006/Q§-BTC</t>
    </r>
  </si>
  <si>
    <t>bÞ, phô tïng phôc vô s¶n xu¸t kinh doanh cña c«ng ty; x©y l¾p, sña ch÷a c¸c c«ng tr×nh cÊp tho¸t n­íc</t>
  </si>
  <si>
    <t>ngµy 20/03/2006, LuËt kÕ to¸n 2003, c¸c chuÈn mùc kÕ to¸n ViÖt Nam do Bé tµi chÝnh ban hµnh, c¸c v¨n b¶n</t>
  </si>
  <si>
    <t>h­íng dÉn thùc hiÖn kÌm theo.</t>
  </si>
  <si>
    <t>§­êng cÊp phèi vµo x­ëng §óc</t>
  </si>
  <si>
    <t>C¸c chi phÝ qu¶n lý kh¸c</t>
  </si>
  <si>
    <t>+ TiÒn c­îc thuª gian hµng</t>
  </si>
  <si>
    <t>+ TiÒn nhµ C¸n bé c«ng nh©n viªn</t>
  </si>
  <si>
    <t>+ Quü dù phßng trî cÊp mËt viÖc lµm</t>
  </si>
  <si>
    <t>Tæng céng</t>
  </si>
  <si>
    <t>23. Nguån kinh phÝ</t>
  </si>
  <si>
    <t>24. Tµi s¶n thuª ngoµi</t>
  </si>
  <si>
    <t xml:space="preserve">     - Doanh thu néi bé</t>
  </si>
  <si>
    <t xml:space="preserve">    - Doanh thu thuÇn trao ®æi dÞch vô</t>
  </si>
  <si>
    <r>
      <t>VII- Nh÷ng th«ng tin kh¸c</t>
    </r>
    <r>
      <rPr>
        <sz val="12"/>
        <color indexed="12"/>
        <rFont val=".vntime"/>
        <family val="2"/>
      </rPr>
      <t>....................</t>
    </r>
  </si>
  <si>
    <t xml:space="preserve">                      Ng­êi ®¹i diÖn hîp ph¸p cña doanh nghiÖp</t>
  </si>
  <si>
    <t>ThuÕ GTGT cßn ®­îc khÊu trõ</t>
  </si>
  <si>
    <t>+ ChuyÓn sang TSC§ v« h×nh</t>
  </si>
  <si>
    <t>Chi tiÕt</t>
  </si>
  <si>
    <t>+ T¨ng tõ ®Çu t­ XDCB</t>
  </si>
  <si>
    <t>10 - T¨ng, gi¶m tµi s¶n cè ®Þnh v« h×nh:</t>
  </si>
  <si>
    <t>9 - T¨ng, gi¶m TSC§ thuª tµi chÝnh:</t>
  </si>
  <si>
    <t>Chi tiÕt c«ng tr×nh</t>
  </si>
  <si>
    <t>12. Chi phÝ x©y dùng c¬ b¶n dë dang</t>
  </si>
  <si>
    <t>Lß nÊu trung tÇn 2 tÊn</t>
  </si>
  <si>
    <t>+ Lixang cña H§ trî gióp kü thuËt AVK</t>
  </si>
  <si>
    <t>+ PhÝ kiÓm to¸n b¸o c¸o TC n¨m 2007</t>
  </si>
  <si>
    <t>+ L·i vay cña H§ tÝn dông NHCT tõ 14-31/12/07</t>
  </si>
  <si>
    <t>+ PhÝ niªm yÕt giao dÞch  n¨m 2007</t>
  </si>
  <si>
    <t>.......</t>
  </si>
  <si>
    <t>B¶ng c©n ®èi kÕ to¸n</t>
  </si>
  <si>
    <t xml:space="preserve">                                     §¬n vÞ tÝnh: §ång VN</t>
  </si>
  <si>
    <t>Tµi s¶n</t>
  </si>
  <si>
    <t>M· sè</t>
  </si>
  <si>
    <t>T.minh</t>
  </si>
  <si>
    <t>Sè cuèi n¨m</t>
  </si>
  <si>
    <t>Sè ®Çu n¨m</t>
  </si>
  <si>
    <t>QuÝ II</t>
  </si>
  <si>
    <t>QuÝ III/2001</t>
  </si>
  <si>
    <t>A. Tµi s¶n  ng¾n h¹n (100 = 110+120+1340+140+150)</t>
  </si>
  <si>
    <t>I. TiÒn vµ c¸c kho¶n t­¬ng ®­¬ng tiÒn</t>
  </si>
  <si>
    <t xml:space="preserve">1. TiÒn </t>
  </si>
  <si>
    <t>V.01</t>
  </si>
  <si>
    <t>2. C¸c kho¶n t­¬ng ®­¬ng tiÒn</t>
  </si>
  <si>
    <t>II. C¸c kho¶n ®Çu t­ tµi chÝnh ng¾n h¹n</t>
  </si>
  <si>
    <t>V.02</t>
  </si>
  <si>
    <t>1. §Çu t­  ng¾n h¹n</t>
  </si>
  <si>
    <t>2. Dù phßng gi¶m gi¸ chøng kho¸n ®Çu t­ ng¾n h¹n (*)</t>
  </si>
  <si>
    <t>III. C¸c kho¶n ph¶i thu</t>
  </si>
  <si>
    <t>1. Ph¶i thu cña kh¸ch hµng</t>
  </si>
  <si>
    <t>2. Tr¶ tr­íc cho ng­êi b¸n</t>
  </si>
  <si>
    <t>3. Ph¶i thu néi bé ng¾n h¹n</t>
  </si>
  <si>
    <t>4. Ph¶i thu theo tiÕn ®é kÕ ho¹ch Hîp ®ång XD</t>
  </si>
  <si>
    <t>5. C¸c kho¶n ph¶i thu kh¸c</t>
  </si>
  <si>
    <t>V.03</t>
  </si>
  <si>
    <t>6. Dù phßng c¸c kho¶n ph¶i thu khã ®ßi (*)</t>
  </si>
  <si>
    <t>IV. Hµng tån kho</t>
  </si>
  <si>
    <t>1. Hµng tån kho</t>
  </si>
  <si>
    <t>V.04</t>
  </si>
  <si>
    <t>2. Dù phßng gi¶m gi¸ hµng tån kho(*)</t>
  </si>
  <si>
    <t>V. Tµi s¶n ng¾n h¹n kh¸c</t>
  </si>
  <si>
    <t>1. Chi phÝ tr¶ tr­íc ng¾n h¹n</t>
  </si>
  <si>
    <t>2. ThuÕ GTGT ®­îc khÊu trõ</t>
  </si>
  <si>
    <t>2. C¸c kho¶n kh¸c ph¶i thu cña Nhµ n­íc</t>
  </si>
  <si>
    <t>V.05</t>
  </si>
  <si>
    <t>3. Tµi s¶n ng¾n h¹n kh¸c</t>
  </si>
  <si>
    <t>B. Tµi s¶n  dµi h¹n (200=210+220+240+250+260)</t>
  </si>
  <si>
    <t>I. C¸c kho¶n ph¶i thu dµi h¹n</t>
  </si>
  <si>
    <t>1. Ph¶i thu dµi h¹n cña kh¸ch hµng</t>
  </si>
  <si>
    <t>2. Vèn kinh doanh ë ®¬n vÞ trùc thuéc</t>
  </si>
  <si>
    <t>3. Ph¶i thu dµi h¹n néi bé</t>
  </si>
  <si>
    <t>V.06</t>
  </si>
  <si>
    <t>4. Ph¶i thu dµi h¹n kh¸c</t>
  </si>
  <si>
    <t>V.07</t>
  </si>
  <si>
    <t>5. Dù phßng ph¶i thu dµi h¹n khã ®ßi (*)</t>
  </si>
  <si>
    <t>II. Tµi s¶n cè ®Þnh</t>
  </si>
  <si>
    <t>1. Tµi s¶n cè ®Þnh h÷u h×nh</t>
  </si>
  <si>
    <t>V.08</t>
  </si>
  <si>
    <t xml:space="preserve">                      Nguyªn gi¸</t>
  </si>
  <si>
    <t xml:space="preserve">                      Gi¸ trÞ hao mßn luü kÕ (*)</t>
  </si>
  <si>
    <t>2. Tµi s¶n cè ®Þnh thuª tµi chÝnh</t>
  </si>
  <si>
    <t>V.09</t>
  </si>
  <si>
    <t>3. Tµi s¶n cè ®Þnh v« h×nh</t>
  </si>
  <si>
    <t>V.10</t>
  </si>
  <si>
    <t>4. Chi phÝ x©y dùng c¬ b¶n dë dang</t>
  </si>
  <si>
    <t>V.11</t>
  </si>
  <si>
    <t>III. BÊt ®éng s¶n ®Çu t­</t>
  </si>
  <si>
    <t>V.12</t>
  </si>
  <si>
    <t>+ Nguyªn gi¸</t>
  </si>
  <si>
    <t>+ G¸i trÞ hao mßn luü kÕ (*)</t>
  </si>
  <si>
    <t>IV. C¸c kho¶n ®Çu t­ tµi chÝnh dµi h¹n</t>
  </si>
  <si>
    <t>1. §Çu t­ vµo c«ng ty con</t>
  </si>
  <si>
    <t>2. §Çu t­ vµo c«ng ty liªn kÕt,  liªn doanh</t>
  </si>
  <si>
    <t>3. §Çu t­ dµi h¹n kh¸c</t>
  </si>
  <si>
    <t>V.13</t>
  </si>
  <si>
    <t>4. Dù phßng gi¶m gi¸ chøng kho¸n ®Çu t­ dµi h¹n (*)</t>
  </si>
  <si>
    <t>V. Tµi s¶n dµi h¹n kh¸c</t>
  </si>
  <si>
    <t>1. Chi phÝ tr¶ tr­íc dµi h¹n</t>
  </si>
  <si>
    <t>V.14</t>
  </si>
  <si>
    <t>2. Tµi s¶n thuÕ thu nhËp ho·n l¹i</t>
  </si>
  <si>
    <t>V.21</t>
  </si>
  <si>
    <t>3. Tµi s¶n dµi h¹n kh¸c</t>
  </si>
  <si>
    <t>Tæng céng tµi s¶n (270=100+200)</t>
  </si>
  <si>
    <t>Nguån vèn</t>
  </si>
  <si>
    <t>Sè cuèi kú</t>
  </si>
  <si>
    <t>A. Nî ph¶i tr¶ (300 = 310 +320)</t>
  </si>
  <si>
    <t>I. Nî ng¾n h¹n</t>
  </si>
  <si>
    <t>1. Vay vµ nî ng¾n h¹n</t>
  </si>
  <si>
    <t>V.15</t>
  </si>
  <si>
    <t>2. Ph¶i tr¶ cho ng­êi b¸n</t>
  </si>
  <si>
    <t>3. Ng­êi mua tr¶ tiÒn tr­íc</t>
  </si>
  <si>
    <t>4. ThuÕ vµ c¸c kho¶n ph¶i nép nhµ n­íc</t>
  </si>
  <si>
    <t>V.16</t>
  </si>
  <si>
    <t>5. Ph¶i tr¶ ng­êi lao ®éng</t>
  </si>
  <si>
    <t>6. Chi phÝ ph¶i tr¶</t>
  </si>
  <si>
    <t>V.17</t>
  </si>
  <si>
    <t>7. Ph¶i tr¶ néi bé</t>
  </si>
  <si>
    <t>8. Ph¶i tr¶ theo tiÕn ®é Hîp ®ång XD</t>
  </si>
  <si>
    <t>9. C¸c kho¶n ph¶i tr¶, ph¶i nép ng¾n h¹n kh¸c</t>
  </si>
  <si>
    <t>V.18</t>
  </si>
  <si>
    <t>10. Dù phßng ph¶i tr¶ ng¾n h¹n</t>
  </si>
  <si>
    <t>II. Nî dµi h¹n</t>
  </si>
  <si>
    <t>1. Ph¶i tr¶ dµi h¹n nguêi b¸n</t>
  </si>
  <si>
    <t>2. Ph¶i tr¶ dµi h¹n néi bé</t>
  </si>
  <si>
    <t>V.19</t>
  </si>
  <si>
    <t>3. Ph¶i tr¶ dµi h¹n kh¸c</t>
  </si>
  <si>
    <t>4. Vay vµ nî dµi h¹n</t>
  </si>
  <si>
    <t>V.20</t>
  </si>
  <si>
    <t>5. ThuÕ thu nhËp ho·n l¹i ph¶i tr¶</t>
  </si>
  <si>
    <t>6. Dù phßng trî cÊp mÊt viÖc lµm</t>
  </si>
  <si>
    <t>7. Dù phßng ph¶i tr¶ dµi h¹n</t>
  </si>
  <si>
    <t>B. Vèn chñ së h÷u</t>
  </si>
  <si>
    <t>I. Vèn chñ së h÷u</t>
  </si>
  <si>
    <t>V.22</t>
  </si>
  <si>
    <t>1. Vèn ®Çu t­ cña chñ së h÷u</t>
  </si>
  <si>
    <t>2. ThÆng d­ vèn cæ phÇn</t>
  </si>
  <si>
    <t>3. Vèn kh¸c cña chñ së h÷u</t>
  </si>
  <si>
    <t>4. Cæ phiÕu ng©n quü (*)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</si>
  <si>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</si>
  <si>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</si>
  <si>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</si>
  <si>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</si>
  <si>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</si>
  <si>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sau thuÕ ch­a ph©n phèi</t>
  </si>
  <si>
    <t>11. Nguån vèn ®Çu t­ XDCB</t>
  </si>
  <si>
    <t>II. Nguån kinh phÝ, quü kh¸c</t>
  </si>
  <si>
    <t>1. Quü khen th­ëng, phóc lîi</t>
  </si>
  <si>
    <t>2. Nguån kinh phÝ</t>
  </si>
  <si>
    <t>3. Nguån kinh phÝ ®· h×nh thµnh TSC§</t>
  </si>
  <si>
    <t>Tæng céng nguån vèn (440=300+400)</t>
  </si>
  <si>
    <t>C¸c chØ tiªu ngoµi b¶ng c©n ®èi kÕ to¸n</t>
  </si>
  <si>
    <t>ChØ tiªu</t>
  </si>
  <si>
    <t>1. Tµi s¶n  thuª ngoµi</t>
  </si>
  <si>
    <t xml:space="preserve">2. VËt t­, hµng ho¸ nhËn gi÷ hé, nhËn gia c«ng </t>
  </si>
  <si>
    <t>3. Hµng ho¸ nhËn b¸n hé, ký göi</t>
  </si>
  <si>
    <t>4. Nî khã ®ßi ®· xö lý vµ tµi s¶n kh«ng cã gi¸ trÞ thu håi</t>
  </si>
  <si>
    <t>5. Ngo¹i tÖ c¸c lo¹i</t>
  </si>
  <si>
    <t>6. Nguån vèn khÊu hao c¬ b¶n hiÖn cã</t>
  </si>
  <si>
    <t>7. Dù to¸n chi sù nghiÖp, dù ¸n</t>
  </si>
  <si>
    <t>8. Tµi s¶n thanh lý ch­a xö lý</t>
  </si>
  <si>
    <t>Gi¸m ®èc</t>
  </si>
  <si>
    <t xml:space="preserve">Sè cuèi kú </t>
  </si>
  <si>
    <t>Ban hµnh theo Q§ sè 15/2006/Q§-BTC</t>
  </si>
  <si>
    <t>ngµy 20/03/2006 cña Bé tr­ëng BTC</t>
  </si>
  <si>
    <t xml:space="preserve">Ban hµnh theo Q§ sè 15/2006/Q§-BTC ngµy    </t>
  </si>
  <si>
    <t>20/03/2006  cña Bé tr­ëng BTC</t>
  </si>
  <si>
    <t>KÕt qu¶ ho¹t ®éng s¶n xuÊt kinh doanh</t>
  </si>
  <si>
    <t>§¬n vÞ tÝnh: §ång VN</t>
  </si>
  <si>
    <t>M·</t>
  </si>
  <si>
    <t>ThuyÕt</t>
  </si>
  <si>
    <t>QuÝ IV</t>
  </si>
  <si>
    <t>QuÝ III</t>
  </si>
  <si>
    <t>sè</t>
  </si>
  <si>
    <t xml:space="preserve"> minh</t>
  </si>
  <si>
    <t>N¨m nay</t>
  </si>
  <si>
    <t>N¨m tr­íc</t>
  </si>
  <si>
    <t>1. Doanh thu b¸n hµng vµ CCDV</t>
  </si>
  <si>
    <t>01</t>
  </si>
  <si>
    <t>VI.25</t>
  </si>
  <si>
    <t>2. C¸c kho¶n gi¶m trõ</t>
  </si>
  <si>
    <t>02</t>
  </si>
  <si>
    <t>3. DT thuÇn vÒ b¸n hµng vµ CCDV</t>
  </si>
  <si>
    <t>4. Gi¸ vèn hµng b¸n</t>
  </si>
  <si>
    <t>VI.27</t>
  </si>
  <si>
    <t>5. Lîi nhuËn gép vÒ b¸n hµng vµ CCDV</t>
  </si>
  <si>
    <t>6. Doanh thu ho¹t ®éng tµi chÝnh</t>
  </si>
  <si>
    <t>VI.26</t>
  </si>
  <si>
    <t>7. Chi phÝ ho¹t ®éng tµi chÝnh</t>
  </si>
  <si>
    <t>VI.28</t>
  </si>
  <si>
    <t>Trong ®ã: Chi phÝ l·i vay ph¶i tr¶</t>
  </si>
  <si>
    <t>8. Chi phÝ b¸n hµng</t>
  </si>
  <si>
    <t>9. Chi phÝ qu¶n lý doanh nghiÖp</t>
  </si>
  <si>
    <t>10. Lîi nhuËn tõ ho¹t ®éng SXKD</t>
  </si>
  <si>
    <t>11. Thu nhËp kh¸c</t>
  </si>
  <si>
    <t>12. Chi phÝ kh¸c</t>
  </si>
  <si>
    <t>13. Lîi nhuËn kh¸c</t>
  </si>
  <si>
    <t>14. Tæng lîi nhuËn kÕ to¸n tr­íc thuÕ</t>
  </si>
  <si>
    <t>15. Chi phÝ thuÕ TNDN hiÖn hµnh</t>
  </si>
  <si>
    <t>16. Chi phÝ thuÕ TNDN ho·n l¹i</t>
  </si>
  <si>
    <t>17. Lîi nhuËn sau thuÕ TNDN</t>
  </si>
  <si>
    <t>18. L·i c¬ b¶n trªn cæ phiÕu</t>
  </si>
  <si>
    <t>19. Thu nhËp trªn mçi cæ phiÕu</t>
  </si>
  <si>
    <t xml:space="preserve">                    KÕ to¸n tr­ëng</t>
  </si>
  <si>
    <t>Tæng gi¸m ®èc c«ng ty</t>
  </si>
  <si>
    <t xml:space="preserve">                            Bïi ThÞ LÖ Thuû</t>
  </si>
  <si>
    <t>(Ban hµnh theo Q§ sè 15/2006/Q§-BTC</t>
  </si>
  <si>
    <t>ngµy 20/03/2006 cña Bé tr­ëng BTC)</t>
  </si>
  <si>
    <r>
      <t xml:space="preserve">b¸o c¸o L­u chuyÓn tiÒn tÖ  </t>
    </r>
    <r>
      <rPr>
        <b/>
        <sz val="12"/>
        <rFont val=".VnTime"/>
        <family val="2"/>
      </rPr>
      <t xml:space="preserve"> </t>
    </r>
  </si>
  <si>
    <t>(Theo ph­¬ng ph¸p trùc tiÕp)</t>
  </si>
  <si>
    <t xml:space="preserve">                      §¬n vÞ tÝnh: ®ång VN</t>
  </si>
  <si>
    <t>minh</t>
  </si>
  <si>
    <t>I- L­u chuyÓn tiÒn tõ ho¹t ®éng kinh doanh</t>
  </si>
  <si>
    <t>1 -TiÒn thu tõ b¸n hµng, cung cÊp dÞch vô vµ doanh thu kh¸c</t>
  </si>
  <si>
    <t xml:space="preserve">2- TiÒn chi tr¶ cho ng­êi cung cÊp hµng ho¸ vµ dÞch vô </t>
  </si>
  <si>
    <t>3- TiÒn chi tr¶ cho ng­êi lao ®éng</t>
  </si>
  <si>
    <t>03</t>
  </si>
  <si>
    <t>4. TiÒn chi tr¶ l·i vay</t>
  </si>
  <si>
    <t>04</t>
  </si>
  <si>
    <t>5. TiÒn chi nép thuÕ thu nhËp doanh nghiÖp</t>
  </si>
  <si>
    <t>05</t>
  </si>
  <si>
    <t>6. TiÒn thu kh¸c tõ ho¹t ®éng kinh doanh</t>
  </si>
  <si>
    <t>06</t>
  </si>
  <si>
    <t>7. TiÒn chi kh¸c cho ho¹t ®éng kinh doanh</t>
  </si>
  <si>
    <t>07</t>
  </si>
  <si>
    <t>L­u chuyÓn thuÇn tõ ho¹t ®éng SXKD</t>
  </si>
  <si>
    <t>II - L­u chuyÓn tõ ho¹t ®éng ®Çu t­</t>
  </si>
  <si>
    <t>1. TiÒn chi ®Ó mua s¾m,x©y dùng TSC§ vµ c¸c tµi s¶n dµi h¹n #</t>
  </si>
  <si>
    <t>2. TiÒn thu tõ thanh lý,nh­îng b¸n TSC§ vµ c¸c tµi s¶n dµi h¹n #</t>
  </si>
  <si>
    <t xml:space="preserve">3. TiÒn chi cho vay, mua s¾m c¸c c«ng cô nî cña ®¬n vÞ kh¸c </t>
  </si>
  <si>
    <t>4. TiÒn thu håi cho vay, b¸n l¹i c¸c c«ng cô nî cña ®¬n vÞ kh¸c</t>
  </si>
  <si>
    <t>5. TiÒn chi ®Çu t­ gãp vèn vµo ®¬n vÞ kh¸c</t>
  </si>
  <si>
    <t>6- TiÒn thu håi ®Çu t­ gãp vèn vµo ®¬n vÞ kh¸c</t>
  </si>
  <si>
    <t>7- TiÒn thu l·i vay, cæ tøc vµ lîi nhuËn ®­îc chia</t>
  </si>
  <si>
    <t>L­u chuyÓn thuÇn tõ ho¹t ®éng ®Çu t­</t>
  </si>
  <si>
    <t>III - L­u chuyÓn tiÒn tõ ho¹t ®éng tµi chÝnh</t>
  </si>
  <si>
    <t>1. TiÒn thu tõ ph¸t hµnh cæ phiÕu, nhËn vèn gãp cña chñ së h÷u</t>
  </si>
  <si>
    <t xml:space="preserve">2. TiÒn chi tr¶ vèn gãp cho c¸c chñ së h÷u, mua l¹i cæ phiÕu </t>
  </si>
  <si>
    <t xml:space="preserve">    cña doanh nghiÖp ®· ph¸t hµnh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</si>
  <si>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</si>
  <si>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</si>
  <si>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</si>
  <si>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</si>
  <si>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 xml:space="preserve">L­u chuyÓn tiÒn thuÇn tõ ho¹t ®éng tµi chÝnh </t>
  </si>
  <si>
    <t>L­u chuyÓn tiÒn thuÇn trong kú (50=20+30+40)</t>
  </si>
  <si>
    <t>TiÒn vµ t­¬ng ®­¬ng tiÒn ®Çu kú</t>
  </si>
  <si>
    <r>
      <t>¶</t>
    </r>
    <r>
      <rPr>
        <sz val="11"/>
        <rFont val=".VnArial"/>
        <family val="2"/>
      </rPr>
      <t>nh h­ëng cña thay ®æi tû gi¸ hèi ®o¸i quy ®æi ngo¹i tÖ</t>
    </r>
  </si>
  <si>
    <t>TiÒn vµ t­¬ng ®­¬ng tiÒn cuèi kú (70=50+60+61)</t>
  </si>
  <si>
    <t>VII.34</t>
  </si>
  <si>
    <t>\</t>
  </si>
  <si>
    <t>ThuyÕt minh b¸o c¸o tµi chÝnh</t>
  </si>
  <si>
    <t>I. §Æc ®iÓm ho¹t ®éng cña doanh nghiÖp</t>
  </si>
  <si>
    <r>
      <t xml:space="preserve">2. LÜnh vùc kinh doanh: </t>
    </r>
    <r>
      <rPr>
        <i/>
        <sz val="12"/>
        <color indexed="12"/>
        <rFont val=".VnTime"/>
        <family val="2"/>
      </rPr>
      <t>C«ng nghiÖp c¬ khÝ chÕ t¹o, gia c«ng vµ l¾p ®Æt</t>
    </r>
  </si>
  <si>
    <r>
      <t>3. Ngµnh nghÒ kinh doanh:</t>
    </r>
    <r>
      <rPr>
        <i/>
        <sz val="12"/>
        <color indexed="12"/>
        <rFont val=".VnTime"/>
        <family val="2"/>
      </rPr>
      <t xml:space="preserve"> S¶n xuÊt, kinh doanh, XNK c¸c lo¹i m¸y b¬m, van n­íc, qu¹t c«ng</t>
    </r>
  </si>
  <si>
    <t>c«ng nghiÖp, tuèc bin n­íc, c¸c s¶n phÈm c¬ khÝ. Kinh doanh, xuÊt nhËp khÈu vËt t­, m¸y mãc thiÕt</t>
  </si>
  <si>
    <t>c¸c hÖ thèng m¸y b¬m, v¸n vµ c¸c s¶n phÈm kh¸c cña c«ng ty; chÕ t¹o, cung øng vËt t­, thiÕt bÞ vµ</t>
  </si>
  <si>
    <t>l¾p dÆt c¸c c«ng tr×nh ®iÖn h¹ thÕ.</t>
  </si>
  <si>
    <t>4. §Æc ®iÓm ho¹t ®éng kinh doanh cña DN trong kú kÕ to¸n cã ¶nh h­ëng ®Õn b¸o c¸o tµi chÝnh.</t>
  </si>
  <si>
    <t>II. Kú kÕ to¸n, ®¬n vÞ tiÒn tÖ sö dông trong kÕ to¸n.</t>
  </si>
  <si>
    <t>2. §¬n vÞ tiÒn tÖ sö dông trong ghi chÐp kÕ to¸n: §ång ViÖt nam</t>
  </si>
  <si>
    <t>III. ChuÈn mùc vµ chÕ ®é kÕ to¸n ¸p dông.</t>
  </si>
  <si>
    <t>2. Tuyªn bè vÒ tu©n thñ chuÈn mùc kÕ to¸n vµ chÕ ®é kÕ to¸n.</t>
  </si>
  <si>
    <t>Cam kÕt tu©n thñ, thùc hiÖn ®óng theo c¸c ChuÈn mùc kÕ to¸n vµ ChÕ ®é kÕ to¸n ViÖt Nam hiÖn hµnh.</t>
  </si>
  <si>
    <r>
      <t>3. H×nh thøc kÕ to¸n ¸p dông:</t>
    </r>
    <r>
      <rPr>
        <i/>
        <sz val="12"/>
        <color indexed="12"/>
        <rFont val=".VnTime"/>
        <family val="2"/>
      </rPr>
      <t xml:space="preserve"> NhËt ký chøng tõ</t>
    </r>
  </si>
  <si>
    <t>IV. C¸c chÝnh s¸ch kÕ to¸n ¸p dông.</t>
  </si>
  <si>
    <t>1. Nguyªn t¾c x¸c ®Þnh c¸c kho¶n tiÒn: TiÒn mÆt, tiÒn göi NH, tiÒn ®ang chuyÓn gåm:</t>
  </si>
  <si>
    <r>
      <t>+ Nguyªn t¾c x¸c ®Þnh kho¶n tiÒn t­¬ng ®­¬ng.</t>
    </r>
    <r>
      <rPr>
        <i/>
        <sz val="12"/>
        <color indexed="12"/>
        <rFont val=".VnTime"/>
        <family val="2"/>
      </rPr>
      <t xml:space="preserve"> Nguyªn t¾c gi¸ thùc tÕ, ®Ých danh</t>
    </r>
  </si>
  <si>
    <t>+ Nguyªn t¾c vµ ph­¬ng ph¸p chuyÓn ®æi c¸c ®ång tiÒn kh¸c ra ®ång tiÒn sö dông trong kÕ to¸n:</t>
  </si>
  <si>
    <t>C¸c nghiÖp vô kinh tÕ ph¸t sinh b»ng ngo¹i tÖ ®­îc quy ®æi ra ®ång ViÖt Nam theo tû gi¸ hèi ®o¸i do NH</t>
  </si>
  <si>
    <t>Nhµ n­íc c«ng bè t¹i thêi ®iÓm ph¸t sinh nghiÖp vô hoÆc t¹i c¸c thêi ®iÓm kÕt thóc niªn ®é, kú b¸o c¸o.</t>
  </si>
  <si>
    <t xml:space="preserve">Chªnh lÖch tû gi¸ thùc tÕ ph¸t sinh ®­îc kÕt chuyÓn vµo doanh thu hoÆc chi phÝ tµi chinh tµi chÝnh trong </t>
  </si>
  <si>
    <t>n¨m tµi chÝnh</t>
  </si>
  <si>
    <t>2. Nguyªn t¾c ghi nhËn hµng tån kho:</t>
  </si>
  <si>
    <r>
      <t>2.1. Nguyªn t¾c ghi nhËn hµng tån kho:</t>
    </r>
    <r>
      <rPr>
        <i/>
        <sz val="12"/>
        <color indexed="12"/>
        <rFont val=".VnTime"/>
        <family val="2"/>
      </rPr>
      <t xml:space="preserve"> Theo nguyªn t¾c gi¸ gèc, gi¸ gèc hµng tån kho ®­îc x¸c ®Þnh  </t>
    </r>
  </si>
  <si>
    <t xml:space="preserve">bao gåm chi phÝ mua ®èi víi hµng mua ngoµi, chi phÝ s¶n xuÊt ®èi víi hµng tù chÕ vµ c¸c chi phÝ liªn quan </t>
  </si>
  <si>
    <t>trùc tiÕp ph¸t sinh ®Ó cã ®­îc hµng tån kho ë ®Þa ®iÓm vµ tr¹ng th¸i hiÖn t¹i</t>
  </si>
  <si>
    <r>
      <t>§èi víi b¸n thµnh phÈm dë dang cuèi kú:</t>
    </r>
    <r>
      <rPr>
        <i/>
        <sz val="12"/>
        <color indexed="12"/>
        <rFont val=".VnTime"/>
        <family val="2"/>
      </rPr>
      <t xml:space="preserve"> §­îc ®¸nh gi¸ theo ph­¬ng ph¸p chi phÝ nguyªn vËt liÖu chÝnh.</t>
    </r>
  </si>
  <si>
    <r>
      <t>2.2. Ph­¬ng ph¸p tÝnh gi¸ trÞ hµng tån kho:</t>
    </r>
    <r>
      <rPr>
        <i/>
        <sz val="12"/>
        <color indexed="12"/>
        <rFont val=".VnTime"/>
        <family val="2"/>
      </rPr>
      <t xml:space="preserve">  B×nh qu©n gia quyÒn ®èi víi thµnh phÈm</t>
    </r>
  </si>
  <si>
    <t xml:space="preserve">                                                                     NhËp tr­íc xuÊt tr­íc ®èi víi nguyªn vËt liÖu</t>
  </si>
  <si>
    <r>
      <t>2.3. Ph­¬ng ph¸p h¹ch to¸n hµng tån kho:</t>
    </r>
    <r>
      <rPr>
        <i/>
        <sz val="12"/>
        <color indexed="12"/>
        <rFont val=".VnTime"/>
        <family val="2"/>
      </rPr>
      <t xml:space="preserve"> Kª khai th­êng xuyªn</t>
    </r>
  </si>
  <si>
    <r>
      <t>2.4. LËp dù phßng gi¶m gi¸ hµng tån kho:</t>
    </r>
    <r>
      <rPr>
        <i/>
        <sz val="12"/>
        <color indexed="12"/>
        <rFont val=".VnTime"/>
        <family val="2"/>
      </rPr>
      <t xml:space="preserve"> </t>
    </r>
  </si>
  <si>
    <t xml:space="preserve">Dù phßng gi¶m gi¸ hµng tån kho ®­îc lËp vµo thêi ®iÓm cuèi n¨m lµ sè chªnh lÖch gi÷a gi¸ gèc hµng tån </t>
  </si>
  <si>
    <t>kho lín h¬n gi¸ trÞ thuÇn cã thÓ thùc hiÖn ®­îc cña chóng.</t>
  </si>
  <si>
    <t>3. Nguyªn t¾c ghi nhËn vµ khÊu hao tµi s¶n cè ®Þnh, bÊt ®éng s¶n ®Çu t­.</t>
  </si>
  <si>
    <r>
      <t xml:space="preserve">3.1. Nguyªn t¾c ghi nhËn TSC§ h÷u h×nh, TSC§ v« h×nh: </t>
    </r>
    <r>
      <rPr>
        <i/>
        <sz val="12"/>
        <color indexed="12"/>
        <rFont val=".VnTime"/>
        <family val="2"/>
      </rPr>
      <t xml:space="preserve">Nguyªn t¾c gi¸ gèc. Trong qu¸ tr×nh sö dông tµi  </t>
    </r>
  </si>
  <si>
    <t>s¶n cè ®Þnh ®­îc ghi nhËn theo nguyªn gi¸, hao mßn luü kÕ vµ gi¸ trÞ cßn l¹i.</t>
  </si>
  <si>
    <r>
      <t>3.2. Nguyªn t¾c vµ ph­¬ng ph¸p khÊu hao TSC§ h÷u h×nh, TSC§ v« h×nh:</t>
    </r>
    <r>
      <rPr>
        <i/>
        <sz val="12"/>
        <color indexed="12"/>
        <rFont val=".VnTime"/>
        <family val="2"/>
      </rPr>
      <t xml:space="preserve"> </t>
    </r>
  </si>
  <si>
    <t xml:space="preserve">Tu©n thñ quyÕt ®Þnh 206/2003/Q§-BTC ngµy 12/12/2003 cña Bé tµi chÝnh, sö dông ph­¬ng ph¸p khÊu  </t>
  </si>
  <si>
    <t>hao theo ®­êng th¼ng víi thêi gian sö dông ­íc tÝnh.</t>
  </si>
  <si>
    <t xml:space="preserve">                            Nhµ cöa vËt kiÕn tróc</t>
  </si>
  <si>
    <t>06 - 25 n¨m</t>
  </si>
  <si>
    <t xml:space="preserve">                            M¸y mãc thiÕt bÞ</t>
  </si>
  <si>
    <t>05 - 10 n¨m</t>
  </si>
  <si>
    <t xml:space="preserve">                            Ph­¬ng tiÖn vËn t¶i</t>
  </si>
  <si>
    <t xml:space="preserve">                            ThiÕt bÞ v¨n phßng</t>
  </si>
  <si>
    <t>03 - 06 n¨m</t>
  </si>
  <si>
    <t>3. Nguyªn t¾c ghi nhËn c¸c kho¶n ph¶i thu th­¬ng m¹i vµ ph¶i thu kh¸c</t>
  </si>
  <si>
    <r>
      <t xml:space="preserve">3.1. Nguyªn t¾c ghi nhËn: </t>
    </r>
    <r>
      <rPr>
        <i/>
        <sz val="12"/>
        <color indexed="12"/>
        <rFont val=".VnTime"/>
        <family val="2"/>
      </rPr>
      <t xml:space="preserve">C¸c kho¶n ph¶i thu cña kh¸ch hµng, kho¶n tr¶ tr­íc cho ng­êi b¸n, ph¶i thu  </t>
    </r>
  </si>
  <si>
    <t>theo tiÕn ®é hîp ®ång x©y dùng vµ c¸c kho¶n ph¶i thu kh¸c t¹i thêi ®iÓm b¸o c¸o.</t>
  </si>
  <si>
    <t xml:space="preserve">* Cã thêi h¹n thu håi hoÆc thanh to¸n d­íi 01 n¨m (hoÆc trong 01 chu kú s¶n xuÊt kinh doanh) </t>
  </si>
  <si>
    <t>®­îc ph©n lo¹i lµ tµi s¶n ng¾n h¹n.</t>
  </si>
  <si>
    <t>* Cã thêi h¹n thu håi hoÆc thanh to¸n trªn 01 n¨m (hoÆc h¬n 01 chu kú s¶n xuÊt kinh doanh) ®­îc</t>
  </si>
  <si>
    <t xml:space="preserve"> ph©n lo¹i lµ tµi s¶n dµi h¹n.</t>
  </si>
  <si>
    <t>3.2. LËp dù phßng ph¶i thu:</t>
  </si>
  <si>
    <t xml:space="preserve">Dù phßng ph¶i thu khã ®ßi thÓ hiÖn phÇn gi¸ trÞ dù kiÕn bÞ tæn thÊt cña c¸c kho¶n nî ph¶i thu cã </t>
  </si>
  <si>
    <t>kh¶ n¨ng kh«ng thu håi ®­îc t¹i c¸c thêi ®iÓm lËp B¸o c¸o tµi chÝnh.</t>
  </si>
  <si>
    <t>4. Nguyªn t¾c ghi nhËn vµ khÊu hao bÊt ®éng s¶n ®Çu t­.</t>
  </si>
  <si>
    <t>5. Nguyªn t¾c ghi nhËn c¸c kho¶n ®Çu t­ tµi chÝnh.</t>
  </si>
  <si>
    <t>5.1. Nguyªn t¾c ghi nhËn c¸c kho¶n ®Çu t­ vµo c«ng ty con, c«ng ty liªn kÕt.</t>
  </si>
  <si>
    <t xml:space="preserve">Kho¶n ®Çu t­ vµo c«ng ty con, c«ng ty liªn kÕt ®­îc kÕ to¸n theo Ph­¬ng ph¸p gÝ gèc. Lîi nhuËn </t>
  </si>
  <si>
    <t xml:space="preserve">thuÇn ®­îc chia tõ c«ng ty con, c«ng ty liªn kÕt ph¸t sinh sau ngµy ®Çu t­ ®­îc ghi nhËn vµo B¸o </t>
  </si>
  <si>
    <t xml:space="preserve">c¸o kÕt qu¶ ho¹t ®éng s¶n xuÊt kinh doanh. C¸c kho¶n thu kh¸c (ngoµi lîi nhuËn thuÇn) ®­îc coi </t>
  </si>
  <si>
    <t>lµ phÇn thu håi c¸c kho¶n ®Çu t­ vµ ®­îc ghi nhËn lµ kho¶n gi¶m trõ gi¸ gèc ®Çu t­.</t>
  </si>
  <si>
    <t>5.2. Nguyªn t¾c ghi nhËn c¸c kho¶n ®Çu t­ chøng kho¸n ng¾n h¹n, dµi h¹n.</t>
  </si>
  <si>
    <t>C¸c kho¶n ®Çu t­ chøng kho¸n t¹i thêi ®iÓm b¸o c¸o.</t>
  </si>
  <si>
    <t xml:space="preserve">+ Cã thêi h¹n thu håi hoÆc ®¸o h¹n kh«ng qu¸ 3 th¸ng kÓ tõ ngµy mua kho¶n ®Çu t­ ®ã ®­îc coi lµ </t>
  </si>
  <si>
    <t>"t­¬ng ®­¬ng tiÒn"</t>
  </si>
  <si>
    <t>tµi s¶n ng¾n h¹n.</t>
  </si>
  <si>
    <t>+ Cã thêi gian thu håi vèn trªn 01 n¨m hoÆc h¬n 1 chu kú s¶n xuÊt ®­îc ph©n lo¹i lµ tµi s¶n dµi h¹n.</t>
  </si>
  <si>
    <t>5.3. Nguyªn t¾c ghi nhËn c¸c kho¶n ®Çu t­  ng¾n h¹n, dµi h¹n kh¸c.</t>
  </si>
  <si>
    <t>C¸c kho¶n ®Çu t­ kh¸c t¹i thêi ®iÓm b¸o c¸o.</t>
  </si>
  <si>
    <t>+ Cã thêi gian thu håi vèn d­íi 01 n¨m hoÆc trong 1 chu kú s¶n xuÊt kinh doanh ®ùoc ph©n lo¹i lµ</t>
  </si>
  <si>
    <t>5.4. Ph­¬ng ph¸p lËp dù phßng gi¶m gi¸ ®Çu t­ chøng kho¸n ng¾n h¹n, dµi h¹n.</t>
  </si>
  <si>
    <t xml:space="preserve">Dù phßng gi¶m gi¸ ®Çu t­ ®­îc lËp vµo thêi ®iÓm cuèi n¨m, lµ sè chªnh lÑch gi÷a gi¸ gèc cña c¸c </t>
  </si>
  <si>
    <t>kho¶n  ®Çu t­ ®­îc h¹ch to¸n trªn trªn sæ s¸ch lín h¬n gi¸ trÞ thÞ tr­êng cña chóng t¹i thêi ®iÓm lËp</t>
  </si>
  <si>
    <t>dù phßng.</t>
  </si>
  <si>
    <t>6. Nguyªn t¾c vèn ho¸ c¸c kho¶n chi phÝ ®i vay vµ c¸c kho¶n chi phÝ kh¸c.</t>
  </si>
  <si>
    <t>6.1. Nguyªn t¾c vèn ho¸ c¸c kho¶n chi phÝ ®i vay.</t>
  </si>
  <si>
    <t xml:space="preserve">Chi phÝ ®i vay liªn quan trôc tiÕp ®Õn viÖc ®Çu t­ x©y dùng hoÆc ®Çu t­ tµi s¶n cè ®Þnh ®­îc tÝnh </t>
  </si>
  <si>
    <t xml:space="preserve">th¼ng vµo gi¸ trÞ c«ng tr×nh, tµi s¶n, bao gåm c¸c kho¶n l·I tiÒn vay, c¸c kho¶n chiÕt khÊu hoÆc phô </t>
  </si>
  <si>
    <t>tréi khi ph¸t hµnh tr¸i phiÕu, c¸c kho¶n chi phÝ ph¸t sinh liªn quan tíi qu¸ tr×nh lµm thñ tôc vay.</t>
  </si>
  <si>
    <t>ViÖc vèn ho¸ chi phÝ ®i vay sÏ t¹m ngõng trong giai ®o¹n mµ qu¸ tr×nh ®Çu t­ gi¸n ®o¹n.</t>
  </si>
  <si>
    <t>ViÖc vèn ho¸ chi phÝ ®i vay sÏ chÊm døt khi viÖc ®Çu t­ hoµn thµnh hoÆc ®­a vµo sö dông .</t>
  </si>
  <si>
    <t xml:space="preserve">C¸c kho¶n thu nhËp ph¸t sinh do ®Çu t­ t¹m thêi, c¸c kho¶n vay riªng biÖt trong khi chê sö dông  </t>
  </si>
  <si>
    <t>vµo môc ®Ých cã ®­îc th× ph¶i gi¶m trõ vµo chi phÝ ®i vay ph¸t sinh khi vèn ho¸.</t>
  </si>
  <si>
    <t>Chi phÝ ®i vay ®­îc vèn ho¸ trong kú kh«ng ®­îc v­ît qu¸ tæng sè chi phÝ ®i vay ph¸t sinh trong kú.</t>
  </si>
  <si>
    <t>6.2. Tû lÖ vèn ho¸ chi phÝ ®i vay ®­îc sö dông ®Ó x¸c ®Þnh  chi phÝ ®i vay ®­îc vèn ho¸ trong kú</t>
  </si>
  <si>
    <t xml:space="preserve">Trong kú, chi phÝ ®i vay ®Ó phôc vô s¶n xuÊt kinh doanh ®­îc h¹ch to¸n vµo kÕt qu¶n s¶n xuÊt kinh </t>
  </si>
  <si>
    <t>doanh cña kú s¶n xuÊt Êy.</t>
  </si>
  <si>
    <t>7. Nguyªn t¾c ghi nhËn vµ vèn ho¸ c¸c kho¶n chi phÝ kh¸c:</t>
  </si>
  <si>
    <t>7.1. Chi phÝ tr¶ tr­íc</t>
  </si>
  <si>
    <t xml:space="preserve">Chi phÝ tr¶ tr­íc ph©n bæ cho ho¹t ®éng ®Çu t­ x©y dùng c¬ b¶n, c¶i t¹o n©ng cÊp TSC§ trong kú </t>
  </si>
  <si>
    <t>®­îc vèn ho¸ vµo tµi s¶n cè ®Þnh ®ang ®­îc ®Çu t­, n©ng c¸p, c¶i t¹o ®ã.</t>
  </si>
  <si>
    <t>7.2. Chi phÝ kh¸c</t>
  </si>
  <si>
    <t xml:space="preserve">C¸c chi phÝ kh¸c phôc vô cho ho¹t ®éng ®Çu t­ x©y dùng c¬ b¶n, c¶i t¹o n©ng cÊp TSC§ trong kú </t>
  </si>
  <si>
    <t>7.3. Ph­¬ng ph¸p ph©n bæ chi phÝ tr¶ tr­íc:</t>
  </si>
  <si>
    <t xml:space="preserve">C¸c lo¹i chi phÝ tr¶ truíc nÕu chØ liªn quan ®Õn n¨m tµi chÝnh hiÖn t¹i ®­îc ghi nhËn vµo chi phÝ s¶n </t>
  </si>
  <si>
    <t>xuÊt kinh doanh trong n¨m tµi chÝnh.</t>
  </si>
  <si>
    <t xml:space="preserve">ViÖc tÝnh vµ ph©n bæ chi phÝ tr¶ tr­íc dµi h¹n vµo chi phÝ s¶n xuÊt kinh doanh tõng kú h¹ch to¸n </t>
  </si>
  <si>
    <t xml:space="preserve">®­îc c¨n cø vµo tÝnh chÊt, miøc ®é tõng lo¹i chi phÝ ®Ó chän ph­¬ng ph¸p vµ tiªu thøc ph©n bæ </t>
  </si>
  <si>
    <t>hîp lý.</t>
  </si>
  <si>
    <t>8. Nguyªn t¾c ghi nhËn chi phÝ tr¶ tr­íc</t>
  </si>
  <si>
    <t xml:space="preserve">- C¸c chi phÝ tr¶ tr­íc liªn quan ®Õn chi phÝ s¶n xuÊt kinh doanh n¨m tµi chÝnh hiÖn t¹i ®­îc ghi </t>
  </si>
  <si>
    <t>nhËn lµ chi phÝ tr¶ tr­íc ng¾n h¹n</t>
  </si>
  <si>
    <t xml:space="preserve">- C¸c chi phÝ sau ®©y ®· ph¸t trong n¨m tµi chÝnh nh­ng ®­îc h¹ch to¸n vµo chi phÝ tr¶ tr­íc dµi </t>
  </si>
  <si>
    <t>h¹n ph©n bæ dÇn vµo kÕt qu¶ ho¹t ®éng kinh doanh:</t>
  </si>
  <si>
    <t xml:space="preserve">          C«ng cô dông cô xuÊt dïng cã gi¸ trÞ lín.</t>
  </si>
  <si>
    <t xml:space="preserve">         Chi phÝ söa ch÷a lín tµi s¶n cè ®Þnh ph¸t sinh 1 lÇn qu¸ lín.</t>
  </si>
  <si>
    <t>9. Nguyªn t¾c vµ ph­¬ng ph¸p ghi nhËn c¸c kho¶n dù phßng ph¶i tr¶.</t>
  </si>
  <si>
    <t>9.1. Nguyªn t¾c ghi nhËn</t>
  </si>
  <si>
    <t>C¸c kho¶n dù phßng ph¶i tr¶ ®­îc ghi nhËn theo nguyªn t¾c: Doanh nghiÖp cã nghÜa vô nî hiÖn t¹i</t>
  </si>
  <si>
    <t xml:space="preserve">trªn c¬ së Hîp ®ång, c¸c cam kÕt rµng buéc. </t>
  </si>
  <si>
    <t xml:space="preserve">Sù gi¶m sót vÒ lîi Ých kinh tÕ cã thÓ x¶y ra dÉn ®Õn viÖc yªu cÇu ph¶i thanh to¸n nghÜa vô nî, tõ ®ã </t>
  </si>
  <si>
    <t>mét ­íc tÝnh ®¸ng tin cËy cho c¸c nghÜa vô nî ®­îc ®­a ra ®¶m b¶o.</t>
  </si>
  <si>
    <t>9.2. Ph­¬ng ph¸p ghi nhËn</t>
  </si>
  <si>
    <t>Gi¸ trÞ ®­îc ghi nhËn cña mét kho¶n dù phßng ph¶i tr¶ lµ gi¸ trÞ ­íc tÝnh hîp lý nhÊt vÒ kho¶n tiÒn</t>
  </si>
  <si>
    <t>sÏ ph¶i chi tr¶ ®Ó thanh to¸n nghÜa vô nî hiÖn t¹i t¹i ngµy kÕt thóc kú kÕ to¸n.</t>
  </si>
  <si>
    <t>10. Nguyªn t¾c ghi nhËn vèn chñ së h÷u:</t>
  </si>
  <si>
    <t>Vèn chñ së h÷u ®­îc ghi nhËn trªn nguyªn t¾c mÖnh gi¸ vèn ®Çu t­ cæ phÇn vµ thÆng d­ cæ phÇn</t>
  </si>
  <si>
    <t>11. Nguyªn t¾c vµ ph­¬ng ph¸p ghi nhËn doanh thu:</t>
  </si>
  <si>
    <t>11.1. Doanh thu b¸n hµng vµ cung cÊp dÞch vô ®­îc ghi nhËn khi ®ång thêi tho¶ m·n c¸c ®iÒu kiÖn sau:</t>
  </si>
  <si>
    <t xml:space="preserve">+ PhÇn lín rñi ro vµ lîi Ých g¾n liÒn víi quyÒn së h÷u s¶n phÈm hoÆc hµng ho¸ vµ c¸c dÞch vô cung </t>
  </si>
  <si>
    <t>cÊp ®· ®­îc chuyÓn giao cho ng­êi mua.</t>
  </si>
  <si>
    <t>+ C«ng ty kh«ng cßn n¾m gi÷ quyÒn qu¶n lý hµng ho¸ nh­ ng­êi së h÷u hµng ho¸ hoÆc quyÒn kiÓm</t>
  </si>
  <si>
    <t>so¸t, còng nh­ viÖc hoµn tÊt bµn giao c¸c dÞch vô cung cÊp.</t>
  </si>
  <si>
    <t>+ Doanh thu ®­îc x¸c ®Þnh t­¬ng ®èi ch¾c ch¾n.</t>
  </si>
  <si>
    <t>+ C«ng ty ®· thu ®­îc hoÆc sÏ thu ®­îc lîi Ých kinh tÕ tõ giao dÞch kinh tÕ ®ã.</t>
  </si>
  <si>
    <t>+ X¸c ®Þnh ®­îc c¸c kho¶n chi phÝ liªn quan ®Õn giao dÞch kinh tÕ.</t>
  </si>
  <si>
    <t>11.2. Doanh thu ho¹t ®éng tµi chÝnh</t>
  </si>
  <si>
    <t>Doanh thu ph¸t sinh tõ tiÒn l·I, tiÒn b¶n quyÒn, cæ tøc, lîi nhuËn ®­îc chia vµ c¸c kho¶n doanh thu</t>
  </si>
  <si>
    <t>+ Cã kh¶ n¨ng thu ®­îc lîi Ých tõ giao dÞch ®ã.</t>
  </si>
  <si>
    <t>Cæ tøc, lîi nhuËn ®­îc ghi nhËn khi c«ng ty ®­îc quyÒn nhËn cæ tøc hoÆc lîi nhuËn tõ viÖc gãp vèn</t>
  </si>
  <si>
    <t>12. Nguyªn t¾c vµ ph­¬ng ph¸p ghi nhËn chi phÝ tµi chÝnh</t>
  </si>
  <si>
    <t xml:space="preserve">13. Nguyªn t¾c vµ ph­¬ng ph¸p ghi nhËn chi phÝ thuÕ thu nhËp doanh nghiÖp hiÖn hµnh, chi phÝ </t>
  </si>
  <si>
    <t>thuÕ thu nhËp ho·n l¹i.</t>
  </si>
  <si>
    <t>14. C¸c nghiÖp vô dù phßng rñi ro hèi ®o¸i.</t>
  </si>
  <si>
    <t>15. C¸c nguyªn t¾c vµ ph­¬ng ph¸p kÕ to¸n kh¸c.</t>
  </si>
  <si>
    <t>VI- Th«ng tin bæ sung cho c¸c kho¶n môc tr×nh bµy trong B¶ng c©n ®èi kÕ to¸n.</t>
  </si>
  <si>
    <t xml:space="preserve">1- TiÒn                  </t>
  </si>
  <si>
    <t>+ TiÒn mÆt</t>
  </si>
  <si>
    <t>+ TiÒn göi ng©n hµng</t>
  </si>
  <si>
    <t>+ TiÒn ®ang chuyÓn</t>
  </si>
  <si>
    <t>Céng</t>
  </si>
  <si>
    <t>2. C¸c kho¶n ®Çu t­ tµi chÝnh ng¾n h¹n</t>
  </si>
  <si>
    <t>3- C¸c kho¶n ph¶i thu ng¾n h¹n kh¸c</t>
  </si>
  <si>
    <t>+ Ph¶i thu vÒ cæ phÇn ho¸</t>
  </si>
  <si>
    <t>+ Ph¶i thu vÒ cæ tøc vµ lîi nhuËn ®­îc chia</t>
  </si>
  <si>
    <t>+ Ph¶i thu cña ng­êi lao ®éng</t>
  </si>
  <si>
    <t>+ Ph¶i thu kh¸c</t>
  </si>
  <si>
    <t>4- Hµng tån kho</t>
  </si>
  <si>
    <t>+ Hµng mua ®ang ®i trªn ®­êng</t>
  </si>
  <si>
    <t>+ Nguyªn liÖu, vËt liÖu</t>
  </si>
  <si>
    <t>+ C«ng cô, dông cô</t>
  </si>
  <si>
    <t>+ Chi phÝ s¶n xuÊt,kinh doanh dë dang</t>
  </si>
  <si>
    <t>+ Thµnh phÈm</t>
  </si>
  <si>
    <t>+ Hµng ho¸</t>
  </si>
  <si>
    <t>+ Hµng göi ®i b¸n</t>
  </si>
  <si>
    <t>+ Hµng ho¸ kho b¶o thuÕ</t>
  </si>
  <si>
    <t>+ Hµng ho¸ bÊt ®éng s¶n</t>
  </si>
  <si>
    <t xml:space="preserve">Céng gi¸ gèc hµng tån kho </t>
  </si>
  <si>
    <t>* Gi¸ trÞ ghi sæ cña hµng tån kho dïng ®Ó thÕ chÊp, cÇm cè ®¶m b¶o cho c¸c kho¶n nî ph¶i tr¶:</t>
  </si>
  <si>
    <t xml:space="preserve">* Gi¸ trÞ hoµn nhËp dù phßng gi¶m gi¸ hµng tån kho trong n¨m:                                            </t>
  </si>
  <si>
    <t>* C¸c tr­êng hîp hoÆc sù kiÖn dÉn ®Õn ph¶i trÝch thªm hoÆc hoµn nhËp dù phßng gi¶m gi¸ hµng tån kho:</t>
  </si>
  <si>
    <t>5- ThuÕ vµ c¸c kho¶n ph¶i thu cña Nhµ n­íc</t>
  </si>
  <si>
    <t xml:space="preserve"> ThuÕ thu nhËp doanh nghiÖp</t>
  </si>
  <si>
    <t>TiÒn nhµ thuéc së h÷u cña NN</t>
  </si>
  <si>
    <t>6. Ph¶i thu dµi h¹n néi bé</t>
  </si>
  <si>
    <t>+ Ph¶i thu dµi h¹n kh¸c</t>
  </si>
  <si>
    <t>7- C¸c kho¶n ph¶i thu dµi h¹n kh¸c</t>
  </si>
  <si>
    <t>+ Ký quü, ký c­îc dµi h¹n</t>
  </si>
  <si>
    <t>+ C¸c kho¶n tiÒn nhËn uû th¸c</t>
  </si>
  <si>
    <t>+ Cho vay kh«ng cã l·i</t>
  </si>
  <si>
    <t>8- T¨ng, gi¶m tµi s¶n cè ®Þnh h÷u h×nh</t>
  </si>
  <si>
    <t>M¸y mãc</t>
  </si>
  <si>
    <t>Ph­¬ng tiÖn</t>
  </si>
  <si>
    <t>ThiÕt bÞ</t>
  </si>
  <si>
    <t>TSC§</t>
  </si>
  <si>
    <t xml:space="preserve">Tæng </t>
  </si>
  <si>
    <t>Nhµ cöa</t>
  </si>
  <si>
    <t xml:space="preserve">vËn t¶i </t>
  </si>
  <si>
    <t>dông cô</t>
  </si>
  <si>
    <t>kh¸c</t>
  </si>
  <si>
    <t>céng</t>
  </si>
  <si>
    <t>Ghi chó</t>
  </si>
  <si>
    <t>truyÒn dÉn</t>
  </si>
  <si>
    <t>qu¶n lý</t>
  </si>
  <si>
    <t>Nguyªn gi¸ TSC§ h÷u h×nh</t>
  </si>
  <si>
    <t>Sè d­ ®Çu kú</t>
  </si>
  <si>
    <t>+ Mua trong kú</t>
  </si>
  <si>
    <t>+ §Çu t­ XDCB hoµn thµnh</t>
  </si>
  <si>
    <t>+ T¨ng kh¸c</t>
  </si>
  <si>
    <t>+ Thanh lý, nh­îng b¸n</t>
  </si>
  <si>
    <t>+ Gi¶m kh¸c</t>
  </si>
  <si>
    <t>Sè d­ cuèi kú</t>
  </si>
  <si>
    <t>Gi¸ trÞ hao mßn luü kÕ</t>
  </si>
  <si>
    <t>KhÊu hao trong kú</t>
  </si>
  <si>
    <t>T¨ng kh¸c</t>
  </si>
  <si>
    <t>ChuyÓn sang B§S ®Çu t­</t>
  </si>
  <si>
    <t>Thanh lý, nh­îng b¸n</t>
  </si>
  <si>
    <t>Gi¶m kh¸c</t>
  </si>
  <si>
    <t>Gi¸ trÞ cßn l¹i cña TSC§ HH</t>
  </si>
  <si>
    <t>T¹i ngµy ®Çu kú</t>
  </si>
  <si>
    <t>T¹i ngµy cuèi kú</t>
  </si>
  <si>
    <t>*  Gi¸ trÞ cßn l¹i cuèi n¨m cña TSC§ h÷u h×nh ®· dïng thÕ chÊp, cÇm cè c¸c kho¶n vay:</t>
  </si>
  <si>
    <t xml:space="preserve">* Nguyªn gi¸ TSC§ cuèi n¨m chê thanh lý: </t>
  </si>
  <si>
    <t>* C¸c cam kÕt vÒ viÖc mua b¸n TSC§ h÷u h×nh cã gi¸ trÞ lín trong t­¬ng lai</t>
  </si>
  <si>
    <t>* C¸c thay ®æi kh¸c vÒ TSC§ h÷u h×nh</t>
  </si>
  <si>
    <t>Kho¶n môc</t>
  </si>
  <si>
    <t>Sè d­ ®Çu n¨m</t>
  </si>
  <si>
    <t>Sè d­ cuèi n¨m</t>
  </si>
  <si>
    <t>+ KhÊu hao trong n¨m</t>
  </si>
  <si>
    <t>+ T¹i ngµy ®Çu n¨m</t>
  </si>
  <si>
    <t>+ T¹i ngµy cuèi n¨m</t>
  </si>
  <si>
    <t>QuyÒn</t>
  </si>
  <si>
    <t>B¶n quyÒn,</t>
  </si>
  <si>
    <t>Nh·n</t>
  </si>
  <si>
    <t xml:space="preserve">PhÇn mÒm </t>
  </si>
  <si>
    <t>sö dông</t>
  </si>
  <si>
    <t>b»ng</t>
  </si>
  <si>
    <t>hiÖu</t>
  </si>
  <si>
    <t>m¸y</t>
  </si>
  <si>
    <t>v« h×nh</t>
  </si>
  <si>
    <t>®Êt</t>
  </si>
  <si>
    <t>s¸ng chÕ</t>
  </si>
  <si>
    <t>hµng ho¸</t>
  </si>
  <si>
    <t>vi tÝnh</t>
  </si>
  <si>
    <t>Nguyªn gi¸ TSC§ v« h×nh</t>
  </si>
  <si>
    <t>+ Mua trong n¨m</t>
  </si>
  <si>
    <t>+ T¨ng do hîp nhÊt kinh doanh</t>
  </si>
  <si>
    <t>Gi¸ trÞ cßn l¹i cña TSC§ VH</t>
  </si>
  <si>
    <t>C«ng tr×nh t­êng rµo vµ cæng</t>
  </si>
  <si>
    <t>Chi phÝ lËp dù ¸n vµ thÈm ®Þnh dù ¸n</t>
  </si>
  <si>
    <t>HÖ thèng tho¸t n­íc</t>
  </si>
  <si>
    <t>Tr¹m biÕn ¸p</t>
  </si>
  <si>
    <t>13- §Çu t­ dµi h¹n kh¸c</t>
  </si>
  <si>
    <t>- §Çu t­ cæ phiÕu</t>
  </si>
  <si>
    <t>- §Çu t­ tr¸i phiÕu</t>
  </si>
  <si>
    <t>- §Çu t­ tÝn phiÕu, kú phiÕu</t>
  </si>
  <si>
    <t>- Cho vay dµi h¹n</t>
  </si>
  <si>
    <t>- §Çu t­ dµi h¹n kh¸c</t>
  </si>
  <si>
    <t>14. Chi phÝ tr¶ tr­íc dµi h¹n</t>
  </si>
  <si>
    <t>15. Vay vµ nî ng¾n h¹n</t>
  </si>
  <si>
    <t>- Nî dµi h¹n ®Õn h¹n tr¶</t>
  </si>
  <si>
    <t>16. ThuÕ vµ c¸c kho¶n ph¶i nép Nhµ n­íc</t>
  </si>
  <si>
    <t>- ThuÕ gi¸ trÞ gia t¨ng</t>
  </si>
  <si>
    <t>- ThuÕ thu nhËp doanh nghiÖp</t>
  </si>
  <si>
    <t>- ThuÕ thu nhËp c¸ nh©n</t>
  </si>
  <si>
    <t>- ThuÕ tµi nguyªn</t>
  </si>
  <si>
    <t>- ThuÕ nhµ ®Êt vµ tiÒn thuª ®Êt</t>
  </si>
  <si>
    <t>- C¸c lo¹i thuÕ kh¸c</t>
  </si>
  <si>
    <t>17. Chi phÝ ph¶i tr¶</t>
  </si>
  <si>
    <t>+ TrÝch tr­íc CP tiÒn l­¬ng trong thêi gian nghØ phÐp</t>
  </si>
  <si>
    <t>+ Chi phÝ trong thêi gian ngõng kinh doanh</t>
  </si>
  <si>
    <t>18. C¸c kho¶n ph¶i tr¶, ph¶i nép ng¾n h¹n kh¸c</t>
  </si>
  <si>
    <t>+ Kinh phÝ C«ng ®oµn</t>
  </si>
  <si>
    <t>+ B¶o hiÓm x· héi</t>
  </si>
  <si>
    <t>+ B¶o hiÓm y tÕ</t>
  </si>
  <si>
    <t>19. Ph¶i tr¶ dµi h¹n néi bé</t>
  </si>
  <si>
    <t>20. Vay vµ nî dµi h¹n</t>
  </si>
  <si>
    <t>a- Vay dµi h¹n</t>
  </si>
  <si>
    <t>+ Vay Ng©n hµng</t>
  </si>
  <si>
    <t>+ Vay ®èi t­îng kh¸c</t>
  </si>
  <si>
    <t>b- Nî dµi h¹n</t>
  </si>
  <si>
    <t>+ Thuª tµi chÝnh</t>
  </si>
  <si>
    <t>22. Vèn chñ së h÷u</t>
  </si>
  <si>
    <t>a. B¶ng ®èi chiÕu biÕn ®éng cña vèn chñ së h÷u</t>
  </si>
  <si>
    <t>Vèn ®Çu t­</t>
  </si>
  <si>
    <t>ThÆng d­</t>
  </si>
  <si>
    <t>Vèn kh¸c</t>
  </si>
  <si>
    <t>Chªnh lÖch</t>
  </si>
  <si>
    <t xml:space="preserve">cña chñ </t>
  </si>
  <si>
    <t>vèn</t>
  </si>
  <si>
    <t>cña chñ</t>
  </si>
  <si>
    <t>Cæ phiÕu</t>
  </si>
  <si>
    <t>®¸nh gi¸</t>
  </si>
  <si>
    <t>tû gi¸</t>
  </si>
  <si>
    <t>®Çu t­</t>
  </si>
  <si>
    <t>së h÷u</t>
  </si>
  <si>
    <t>cæ phÇn</t>
  </si>
  <si>
    <t>quü</t>
  </si>
  <si>
    <t>l¹i tµi s¶n</t>
  </si>
  <si>
    <t>hèi ®o¸i</t>
  </si>
  <si>
    <t>XDCB</t>
  </si>
  <si>
    <t>A</t>
  </si>
  <si>
    <t>Sè d­ ®Çu n¨m tr­íc</t>
  </si>
  <si>
    <t>+ T¨ng vèn trong n¨m tr­íc</t>
  </si>
  <si>
    <t>+ L·i trong n¨m tr­íc</t>
  </si>
  <si>
    <t>+ Gi¶m vèn trong n¨m tr­íc</t>
  </si>
  <si>
    <t>+ Lç trong n¨m tr­íc</t>
  </si>
  <si>
    <t>Sè d­ cuèi n¨m tr­íc</t>
  </si>
  <si>
    <t>Sè d­ ®Çu n¨m nay</t>
  </si>
  <si>
    <t>+ T¨ng vèn trong n¨m nay</t>
  </si>
  <si>
    <t>+ L·i trong n¨m nay</t>
  </si>
  <si>
    <t>+ Gi¶m vèn trong n¨m nay</t>
  </si>
  <si>
    <t>+ Lç trong n¨m nay</t>
  </si>
  <si>
    <t>Sè d­ cuèi kú nµy</t>
  </si>
  <si>
    <t>VI. Th«ng tin bæ sung cho c¸c kho¶n môc tr×nh bµy trong b¸o c¸o kÕt qu¶ ho¹t ®éng SXKD</t>
  </si>
  <si>
    <t>25. Tæng doanh thu b¸n hµng vµ cung cÊp dÞch vô</t>
  </si>
  <si>
    <t>- Doanh thu b¸n hµng</t>
  </si>
  <si>
    <t>- Doanh thu néi bé</t>
  </si>
  <si>
    <t>- Doanh thu cung cÊp dÞch vô</t>
  </si>
  <si>
    <t>26. C¸c kho¶n gi¶m trõ doanh thu</t>
  </si>
  <si>
    <t>- Hµng b¸n bÞ tr¶ l¹i</t>
  </si>
  <si>
    <t>27. Doanh thu thuÇn vÒ b¸n hµng vµ cung cÊp DV</t>
  </si>
  <si>
    <t>Trong ®ã: - Doanh thu thuÇn trao ®æi hµng ho¸</t>
  </si>
  <si>
    <t>28. Gi¸ vèn hµng b¸n</t>
  </si>
  <si>
    <t>+ Gi¸ vèn cña hµng ho¸ ®· b¸n</t>
  </si>
  <si>
    <t>+ Gi¸ vèn cña thµnh phÈm ®· b¸n</t>
  </si>
  <si>
    <t>+ Gi¸ vèn cña dÞch vô ®· cung cÊp</t>
  </si>
  <si>
    <t>+ Dù phßng gi¶m gi¸ hµng tån kho</t>
  </si>
  <si>
    <t>29. Doanh thu ho¹t ®éng tµi chÝnh</t>
  </si>
  <si>
    <t>+ L·i tiÒn göi, tiÒn cho vay</t>
  </si>
  <si>
    <t>+ L·i ®Çu t­ tr¸i phiÕu, kú phiÕu, tÝn phiÕu</t>
  </si>
  <si>
    <t>+ Cæ tøc, lîi nhuËn ®­îc chia</t>
  </si>
  <si>
    <t>+ L·i b¸n ngo¹i tÖ</t>
  </si>
  <si>
    <t>+ Doanh thu ho¹t ®éng tµi chÝnh kh¸c</t>
  </si>
  <si>
    <t>30. Chi phÝ ho¹t ®éng tµi chÝnh</t>
  </si>
  <si>
    <t>+ L·i tiÒn vay</t>
  </si>
  <si>
    <t>+ Lç b¸n ngo¹i tÖ</t>
  </si>
  <si>
    <t>+ Lç chªnh lÖch tû gi¸ ngo¹i tÖ ®· thùc hiÖn</t>
  </si>
  <si>
    <t>+ Lç chªnh lÖch tû gi¸ ngo¹i tÖ ch­a thùc hiÖn</t>
  </si>
  <si>
    <t>+ Dù phßng gi¶m gi¸ c¸c kho¶n ®Çu t­ ng¾n h¹n, dµi h¹n</t>
  </si>
  <si>
    <t>+ Chi phÝ tµi chÝnh kh¸c</t>
  </si>
  <si>
    <t>MÉu CBTT-03</t>
  </si>
  <si>
    <t>B¸o c¸o tµi chÝnh tãm t¾t</t>
  </si>
  <si>
    <t>I.A. B¶ng c©n ®èi kÕ to¸n</t>
  </si>
  <si>
    <t>STT</t>
  </si>
  <si>
    <t>Néi dung</t>
  </si>
  <si>
    <t>I</t>
  </si>
  <si>
    <t>Tµi s¶n ng¾n h¹n</t>
  </si>
  <si>
    <t>TiÒn vµ c¸c kho¶n tiÒn t­¬ng ®­¬ng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</si>
  <si>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</si>
  <si>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</si>
  <si>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</si>
  <si>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</si>
  <si>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</si>
  <si>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</si>
  <si>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</si>
  <si>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</si>
  <si>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- Tµi s¶n cè ®Þnh h÷u h×nh</t>
  </si>
  <si>
    <t>- Tµi s¶n cè ®Þnh v« h×nh</t>
  </si>
  <si>
    <t>- Tµi s¶n cè ®Þnh thuª tµi chÝnh</t>
  </si>
  <si>
    <t>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</si>
  <si>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</si>
  <si>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</si>
  <si>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</si>
  <si>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</si>
  <si>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</si>
  <si>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</si>
  <si>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</si>
  <si>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</si>
  <si>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</si>
  <si>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</si>
  <si>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>Vèn chñ së h÷u</t>
  </si>
  <si>
    <t>- Vèn ®Çu t­ cña chñ së h÷u</t>
  </si>
  <si>
    <t>- ThÆng d­ vèn cæ phÇn</t>
  </si>
  <si>
    <t>- Vèn kh¸c cña chñ së h÷u</t>
  </si>
  <si>
    <t>- Cæ phiÕu quü</t>
  </si>
  <si>
    <t>- Chªnh lÖch ®¸nh gi¸ l¹i tµi s¶n</t>
  </si>
  <si>
    <t>- Chªnh lÖch tû gi¸ hèi ®o¸i</t>
  </si>
  <si>
    <t>- C¸c quü</t>
  </si>
  <si>
    <t>- Lîi nhuËn sau thuÕ ch­a ph©n phèi</t>
  </si>
  <si>
    <t>- Nguån vèn ®Çu t­ XDCB</t>
  </si>
  <si>
    <t>Nguån kinh phÝ vµ quü kh¸c</t>
  </si>
  <si>
    <t>- Quü khen th­ëng, phóc lîi</t>
  </si>
  <si>
    <t>- Nguån kinh phÝ</t>
  </si>
  <si>
    <t>- Nguån kinh phÝ ®· h×nh thµnh TSC§</t>
  </si>
  <si>
    <t>VI</t>
  </si>
  <si>
    <t>Tæng céng nguån vèn</t>
  </si>
  <si>
    <t>II.A.</t>
  </si>
  <si>
    <t>KÕt qu¶ ho¹t ®éng kinh doanh</t>
  </si>
  <si>
    <t>Kú b¸o c¸o</t>
  </si>
  <si>
    <t>Luü kÕ</t>
  </si>
  <si>
    <t>Doanh thu b¸n hµng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</si>
  <si>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</si>
  <si>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</si>
  <si>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</si>
  <si>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DV</t>
  </si>
  <si>
    <t>Doanh thu ho¹t ®éng tµi chÝnh</t>
  </si>
  <si>
    <t>Chi phÝ tµi chÝnh</t>
  </si>
  <si>
    <t>Chi phÝ b¸n hµng</t>
  </si>
  <si>
    <t>Chi phÝ qu¶n lý doanh nghiÖp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</si>
  <si>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</si>
  <si>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</si>
  <si>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</si>
  <si>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</si>
  <si>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</si>
  <si>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TNDN</t>
  </si>
  <si>
    <t>L·i c¬ b¶n trªn cæ phiÕu</t>
  </si>
  <si>
    <t>Cæ tøc trªn mçi cæ phiÕu</t>
  </si>
  <si>
    <t>QuÝ nµy</t>
  </si>
  <si>
    <t xml:space="preserve">                                     C«ng ty</t>
  </si>
  <si>
    <t xml:space="preserve">                      CP ChÕ T¹o B¬m H¶i D­¬ng</t>
  </si>
  <si>
    <r>
      <t xml:space="preserve">              </t>
    </r>
    <r>
      <rPr>
        <b/>
        <sz val="12"/>
        <rFont val=".VnArial NarrowH"/>
        <family val="2"/>
      </rPr>
      <t>C«ng ty Cæ phÇn ChÕ T¹o B¬m H¶i D­¬ng</t>
    </r>
  </si>
  <si>
    <t xml:space="preserve">          MÉu sè B09a-DN</t>
  </si>
  <si>
    <t xml:space="preserve">                    ngµy 20/03/2006 cña Bé tr­ëng BTC)</t>
  </si>
  <si>
    <t xml:space="preserve">                                Bïi ThÞ LÖ Thuû                                           </t>
  </si>
  <si>
    <t xml:space="preserve">+ Cã thêi gian thu håi vèn d­íi 01 n¨m hoÆc trong 1 chu kú s¶n xuÊt kinh doanh ®­îc ph©n lo¹i lµ </t>
  </si>
  <si>
    <t>ho¹t ®éng tµi chÝnh kh¸c ®­îc ghi nhËn ®ång thêi tho¶ m·n 2 ®iÒu kiÖn sau:</t>
  </si>
  <si>
    <t>33.5- Chi phÝ dÞch vô mua ngoµi</t>
  </si>
  <si>
    <t>33.4- ThuÕ phÝ vµ lÖ phÝ</t>
  </si>
  <si>
    <t>33.6- Chi phÝ kh¸c b»ng tiÒn</t>
  </si>
  <si>
    <t>31. Chi phÝ b¸n hµng</t>
  </si>
  <si>
    <t>32. Chi phÝ qu¶n lý</t>
  </si>
  <si>
    <t>+ TiÒn l­¬ng nh©n viªn b¸n hµng</t>
  </si>
  <si>
    <t>+ Chi khÊu hao TSC§</t>
  </si>
  <si>
    <t>+ Chi qu¶ng c¸o</t>
  </si>
  <si>
    <t>+ Chi phÝ b¸n hµng trùc tiÕp</t>
  </si>
  <si>
    <t>+ Chi phÝ kh¸c phôc vô b¸n hµng</t>
  </si>
  <si>
    <t>+ Chi nguyªn nhiªn vËt liÖu</t>
  </si>
  <si>
    <t>+ KhÊu hao TSC§</t>
  </si>
  <si>
    <t>+ ThuÕ, phÝ vµ lÖ phÝ</t>
  </si>
  <si>
    <t>+ Chi phÝ kh¸c b»ng tiÒn</t>
  </si>
  <si>
    <t>+ Chi NVL, bao b×</t>
  </si>
  <si>
    <t>+ TiÒn l­¬ng nh©n viªn qu¶n lý</t>
  </si>
  <si>
    <t>VI.31</t>
  </si>
  <si>
    <t>VI.32</t>
  </si>
  <si>
    <t>(Ký, hä tªn, ®ãng dÊu)</t>
  </si>
  <si>
    <t>Ng­êi lËp biÓu                                kÕ to¸n Tr­ëng                §¹i diÖn hîp ph¸p cña doanh nghiÖp</t>
  </si>
  <si>
    <t xml:space="preserve">          Hoµng ThÞ H­ëng                                   Bïi ThÞ LÖ Thuû                                          </t>
  </si>
  <si>
    <t>(Ký tªn, ®ãng dÊu)</t>
  </si>
  <si>
    <t>MÉu sè B03a-DN</t>
  </si>
  <si>
    <t>§¹i diÖn hîp ph¸p cña doanh nghiÖp</t>
  </si>
  <si>
    <t xml:space="preserve">                                C«ng ty</t>
  </si>
  <si>
    <t xml:space="preserve">          CP ChÕ T¹o B¬m H¶i D­¬ng</t>
  </si>
  <si>
    <t>§¹i diÖn ph¸p luËt cña c«ng ty</t>
  </si>
  <si>
    <t>Lîi nhuËn thuÇn tõ ho¹t ®éng kinh doanh</t>
  </si>
  <si>
    <t>®¹i diÖn hîp ph¸p cña doanh nghiÖp</t>
  </si>
  <si>
    <t>QuÝ II n¨m 2008</t>
  </si>
  <si>
    <t>T¹i ngµy 30 th¸ng 6 n¨m 2008</t>
  </si>
  <si>
    <t xml:space="preserve">                   H¶i D­¬ng, ngµy 10 th¸ng 7 n¨m 2008</t>
  </si>
  <si>
    <t>Năm nay</t>
  </si>
  <si>
    <t>Năm trước</t>
  </si>
  <si>
    <t>Quí I</t>
  </si>
  <si>
    <t>Quí II</t>
  </si>
  <si>
    <t xml:space="preserve">Luỹ kế năm </t>
  </si>
  <si>
    <t xml:space="preserve">H¶i D­¬ng, ngµy 10 th¸ng 7 n¨m 2008     </t>
  </si>
  <si>
    <t>LËp biÓu ngµy 10 th¸ng 7 n¨m 2008</t>
  </si>
  <si>
    <t xml:space="preserve"> C«ng ty CP ChÕ t¹o b¬m H¶i D­¬ng</t>
  </si>
  <si>
    <t>* Nguyªn gi¸ TSC§ cuèi kỳ ®· khÊu hao hÕt nh­ng vÉn cßn sö dông:13.295.707.103,®ång</t>
  </si>
  <si>
    <t>- Vay ng¾n h¹n Tæng c«ng ty ThiÕt bÞ §iÖn VN</t>
  </si>
  <si>
    <t>- Vay ngắn hạn NHCT Hải Dương</t>
  </si>
  <si>
    <t>- C¸c kho¶n phÝ, lÖ phÝ vµ c¸c kho¶n ph¶i nép #</t>
  </si>
  <si>
    <t>+ Chi nhánh TP Hồ Chí Minh</t>
  </si>
  <si>
    <t>Bao cao Qui II 2008.xls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</si>
  <si>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</si>
  <si>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</si>
  <si>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</si>
  <si>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</si>
  <si>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</si>
  <si>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</si>
  <si>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</si>
  <si>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</si>
  <si>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</si>
  <si>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</si>
  <si>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</si>
  <si>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</si>
  <si>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+ Ph¶i tr¶ kh¸c - TK 141, 1388</t>
  </si>
  <si>
    <t xml:space="preserve">H¶i d­¬ng, ngµy 10 th¸ng 7 n¨m 2008           </t>
  </si>
  <si>
    <t>H¶i D­¬ng, ngµy 16 th¸ng 7 n¨m 2008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</si>
</sst>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&quot;\&quot;#,##0.00;[Red]&quot;\&quot;\-#,##0.00"/>
  </numFmts>
  <fonts count="95">
    <font>
      <sz val="10"/>
      <name val=".VnTime"/>
      <family val="0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b/>
      <sz val="14"/>
      <color indexed="12"/>
      <name val=".VnArialH"/>
      <family val="2"/>
    </font>
    <font>
      <b/>
      <sz val="10"/>
      <color indexed="12"/>
      <name val=".VnArialH"/>
      <family val="2"/>
    </font>
    <font>
      <i/>
      <sz val="12"/>
      <color indexed="12"/>
      <name val=".VnTime"/>
      <family val="2"/>
    </font>
    <font>
      <b/>
      <i/>
      <sz val="12"/>
      <color indexed="12"/>
      <name val=".VnTime"/>
      <family val="2"/>
    </font>
    <font>
      <i/>
      <sz val="10"/>
      <color indexed="12"/>
      <name val=".vntime"/>
      <family val="2"/>
    </font>
    <font>
      <sz val="10"/>
      <color indexed="12"/>
      <name val=".VnTime"/>
      <family val="2"/>
    </font>
    <font>
      <b/>
      <u val="single"/>
      <sz val="10"/>
      <color indexed="12"/>
      <name val=".VnTimeH"/>
      <family val="2"/>
    </font>
    <font>
      <b/>
      <u val="single"/>
      <sz val="12"/>
      <color indexed="12"/>
      <name val=".vntime"/>
      <family val="2"/>
    </font>
    <font>
      <b/>
      <i/>
      <u val="single"/>
      <sz val="12"/>
      <color indexed="12"/>
      <name val=".vntime"/>
      <family val="2"/>
    </font>
    <font>
      <b/>
      <sz val="10"/>
      <color indexed="12"/>
      <name val=".VnTime"/>
      <family val="2"/>
    </font>
    <font>
      <b/>
      <sz val="12"/>
      <color indexed="12"/>
      <name val=".VnArialH"/>
      <family val="2"/>
    </font>
    <font>
      <b/>
      <sz val="14"/>
      <color indexed="12"/>
      <name val=".VnUniverseH"/>
      <family val="2"/>
    </font>
    <font>
      <sz val="12"/>
      <color indexed="12"/>
      <name val=".VnArialH"/>
      <family val="2"/>
    </font>
    <font>
      <b/>
      <i/>
      <sz val="14"/>
      <color indexed="12"/>
      <name val=".VnTime"/>
      <family val="2"/>
    </font>
    <font>
      <b/>
      <sz val="12"/>
      <color indexed="12"/>
      <name val=".VnSouthernH"/>
      <family val="2"/>
    </font>
    <font>
      <i/>
      <sz val="8"/>
      <color indexed="12"/>
      <name val=".VnTime"/>
      <family val="2"/>
    </font>
    <font>
      <sz val="12"/>
      <color indexed="12"/>
      <name val=".VnArial Narrow"/>
      <family val="2"/>
    </font>
    <font>
      <b/>
      <sz val="11"/>
      <color indexed="12"/>
      <name val=".VnArialH"/>
      <family val="2"/>
    </font>
    <font>
      <sz val="11"/>
      <color indexed="12"/>
      <name val=".VnArialH"/>
      <family val="2"/>
    </font>
    <font>
      <b/>
      <sz val="10"/>
      <name val=".VnArial"/>
      <family val="2"/>
    </font>
    <font>
      <b/>
      <sz val="16"/>
      <name val=".VnTimeH"/>
      <family val="2"/>
    </font>
    <font>
      <b/>
      <sz val="12"/>
      <name val=".VnTime"/>
      <family val="2"/>
    </font>
    <font>
      <i/>
      <sz val="12"/>
      <name val=".VnArial"/>
      <family val="2"/>
    </font>
    <font>
      <b/>
      <i/>
      <sz val="11"/>
      <name val=".VnArial"/>
      <family val="2"/>
    </font>
    <font>
      <i/>
      <sz val="11"/>
      <name val=".VnArial"/>
      <family val="2"/>
    </font>
    <font>
      <i/>
      <sz val="10"/>
      <name val=".VnArial"/>
      <family val="2"/>
    </font>
    <font>
      <b/>
      <sz val="12"/>
      <name val=".VnArial Narrow"/>
      <family val="2"/>
    </font>
    <font>
      <sz val="10"/>
      <name val=".VnAvant"/>
      <family val="2"/>
    </font>
    <font>
      <b/>
      <sz val="13"/>
      <color indexed="10"/>
      <name val=".VnArial Narrow"/>
      <family val="2"/>
    </font>
    <font>
      <b/>
      <sz val="10"/>
      <color indexed="10"/>
      <name val=".VnArial"/>
      <family val="2"/>
    </font>
    <font>
      <sz val="10"/>
      <name val=".VnArial"/>
      <family val="0"/>
    </font>
    <font>
      <sz val="12"/>
      <name val=".VnArial Narrow"/>
      <family val="2"/>
    </font>
    <font>
      <sz val="11"/>
      <name val=".VnArial"/>
      <family val="2"/>
    </font>
    <font>
      <b/>
      <i/>
      <sz val="13"/>
      <color indexed="10"/>
      <name val=".VnArial Narrow"/>
      <family val="2"/>
    </font>
    <font>
      <b/>
      <sz val="11"/>
      <color indexed="10"/>
      <name val=".VnArial"/>
      <family val="2"/>
    </font>
    <font>
      <b/>
      <sz val="11"/>
      <name val=".VnArial"/>
      <family val="2"/>
    </font>
    <font>
      <b/>
      <u val="single"/>
      <sz val="11"/>
      <name val=".VnArial"/>
      <family val="2"/>
    </font>
    <font>
      <sz val="12"/>
      <name val=".VnTimeH"/>
      <family val="2"/>
    </font>
    <font>
      <b/>
      <i/>
      <u val="single"/>
      <sz val="11"/>
      <name val=".VnArial"/>
      <family val="2"/>
    </font>
    <font>
      <b/>
      <sz val="13"/>
      <color indexed="12"/>
      <name val=".VnArial Narrow"/>
      <family val="2"/>
    </font>
    <font>
      <b/>
      <sz val="10"/>
      <color indexed="12"/>
      <name val=".VnArial"/>
      <family val="2"/>
    </font>
    <font>
      <b/>
      <u val="single"/>
      <sz val="11"/>
      <color indexed="12"/>
      <name val=".VnArial"/>
      <family val="2"/>
    </font>
    <font>
      <i/>
      <sz val="13"/>
      <name val=".VnArial Narrow"/>
      <family val="2"/>
    </font>
    <font>
      <sz val="9"/>
      <name val=".VnArial"/>
      <family val="0"/>
    </font>
    <font>
      <sz val="10"/>
      <color indexed="10"/>
      <name val=".VnArial"/>
      <family val="2"/>
    </font>
    <font>
      <sz val="10"/>
      <color indexed="12"/>
      <name val=".VnArial"/>
      <family val="2"/>
    </font>
    <font>
      <i/>
      <sz val="9"/>
      <name val=".VnArial"/>
      <family val="2"/>
    </font>
    <font>
      <i/>
      <sz val="9"/>
      <name val=".VnTime"/>
      <family val="2"/>
    </font>
    <font>
      <sz val="8"/>
      <name val=".VnTime"/>
      <family val="0"/>
    </font>
    <font>
      <b/>
      <u val="single"/>
      <sz val="12"/>
      <color indexed="12"/>
      <name val=".VnArial"/>
      <family val="2"/>
    </font>
    <font>
      <u val="single"/>
      <sz val="12"/>
      <color indexed="12"/>
      <name val=".vntime"/>
      <family val="2"/>
    </font>
    <font>
      <b/>
      <sz val="11"/>
      <color indexed="12"/>
      <name val=".vntime"/>
      <family val="2"/>
    </font>
    <font>
      <sz val="10"/>
      <color indexed="12"/>
      <name val=".VnArialH"/>
      <family val="2"/>
    </font>
    <font>
      <sz val="11"/>
      <color indexed="12"/>
      <name val=".VnTime"/>
      <family val="2"/>
    </font>
    <font>
      <i/>
      <sz val="11"/>
      <color indexed="12"/>
      <name val=".VnTime"/>
      <family val="2"/>
    </font>
    <font>
      <b/>
      <i/>
      <sz val="12"/>
      <color indexed="12"/>
      <name val=".VnArial Narrow"/>
      <family val="2"/>
    </font>
    <font>
      <b/>
      <sz val="11"/>
      <color indexed="12"/>
      <name val=".VnArial Narrow"/>
      <family val="2"/>
    </font>
    <font>
      <b/>
      <sz val="12"/>
      <color indexed="12"/>
      <name val=".VnArial NarrowH"/>
      <family val="2"/>
    </font>
    <font>
      <b/>
      <sz val="12"/>
      <color indexed="12"/>
      <name val=".VnTime"/>
      <family val="0"/>
    </font>
    <font>
      <sz val="12"/>
      <color indexed="12"/>
      <name val=".VnTime"/>
      <family val="0"/>
    </font>
    <font>
      <b/>
      <sz val="18"/>
      <color indexed="12"/>
      <name val=".VnArialH"/>
      <family val="2"/>
    </font>
    <font>
      <b/>
      <u val="single"/>
      <sz val="12"/>
      <color indexed="12"/>
      <name val=".VnArial NarrowH"/>
      <family val="2"/>
    </font>
    <font>
      <b/>
      <sz val="10"/>
      <color indexed="12"/>
      <name val=".VnTimeH"/>
      <family val="2"/>
    </font>
    <font>
      <sz val="10"/>
      <color indexed="12"/>
      <name val=".VnArial Narrow"/>
      <family val="2"/>
    </font>
    <font>
      <b/>
      <sz val="15"/>
      <color indexed="12"/>
      <name val=".VnTimeH"/>
      <family val="2"/>
    </font>
    <font>
      <b/>
      <sz val="12"/>
      <color indexed="12"/>
      <name val=".VnTimeH"/>
      <family val="2"/>
    </font>
    <font>
      <b/>
      <sz val="12"/>
      <color indexed="12"/>
      <name val=".VnArial"/>
      <family val="2"/>
    </font>
    <font>
      <b/>
      <u val="single"/>
      <sz val="12"/>
      <color indexed="12"/>
      <name val=".VnTimeH"/>
      <family val="2"/>
    </font>
    <font>
      <sz val="12"/>
      <name val=".VnTime"/>
      <family val="0"/>
    </font>
    <font>
      <b/>
      <sz val="12"/>
      <name val=".VnArial NarrowH"/>
      <family val="2"/>
    </font>
    <font>
      <i/>
      <sz val="10"/>
      <name val=".VnTime"/>
      <family val="2"/>
    </font>
    <font>
      <b/>
      <sz val="11"/>
      <name val=".VnArial NarrowH"/>
      <family val="2"/>
    </font>
    <font>
      <sz val="12"/>
      <color indexed="12"/>
      <name val=".VnArial NarrowH"/>
      <family val="2"/>
    </font>
    <font>
      <b/>
      <sz val="12"/>
      <color indexed="12"/>
      <name val=".VnArial Narrow"/>
      <family val="2"/>
    </font>
    <font>
      <sz val="11"/>
      <color indexed="12"/>
      <name val=".VnArial Narrow"/>
      <family val="2"/>
    </font>
    <font>
      <b/>
      <sz val="16"/>
      <color indexed="12"/>
      <name val=".VnTimeH"/>
      <family val="2"/>
    </font>
    <font>
      <b/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0"/>
      <name val="??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8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71" fillId="0" borderId="0" applyFont="0" applyFill="0" applyBorder="0" applyAlignment="0" applyProtection="0"/>
    <xf numFmtId="0" fontId="81" fillId="0" borderId="0" applyFont="0" applyFill="0" applyBorder="0" applyAlignment="0" applyProtection="0"/>
    <xf numFmtId="2" fontId="8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Alignment="0" applyProtection="0"/>
    <xf numFmtId="0" fontId="83" fillId="0" borderId="2">
      <alignment horizontal="left" vertical="center"/>
      <protection/>
    </xf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3" applyNumberFormat="0" applyFont="0" applyFill="0" applyAlignment="0" applyProtection="0"/>
    <xf numFmtId="40" fontId="86" fillId="0" borderId="0" applyFont="0" applyFill="0" applyBorder="0" applyAlignment="0" applyProtection="0"/>
    <xf numFmtId="38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8" fillId="0" borderId="0">
      <alignment/>
      <protection/>
    </xf>
    <xf numFmtId="0" fontId="89" fillId="0" borderId="0">
      <alignment/>
      <protection/>
    </xf>
    <xf numFmtId="167" fontId="89" fillId="0" borderId="0" applyFont="0" applyFill="0" applyBorder="0" applyAlignment="0" applyProtection="0"/>
    <xf numFmtId="169" fontId="89" fillId="0" borderId="0" applyFont="0" applyFill="0" applyBorder="0" applyAlignment="0" applyProtection="0"/>
    <xf numFmtId="170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2" fontId="90" fillId="0" borderId="0" applyFont="0" applyFill="0" applyBorder="0" applyAlignment="0" applyProtection="0"/>
    <xf numFmtId="173" fontId="90" fillId="0" borderId="0" applyFont="0" applyFill="0" applyBorder="0" applyAlignment="0" applyProtection="0"/>
    <xf numFmtId="0" fontId="91" fillId="0" borderId="0">
      <alignment/>
      <protection/>
    </xf>
    <xf numFmtId="166" fontId="89" fillId="0" borderId="0" applyFont="0" applyFill="0" applyBorder="0" applyAlignment="0" applyProtection="0"/>
    <xf numFmtId="168" fontId="89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left"/>
    </xf>
    <xf numFmtId="3" fontId="10" fillId="0" borderId="7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/>
    </xf>
    <xf numFmtId="37" fontId="1" fillId="0" borderId="9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3" fontId="10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/>
    </xf>
    <xf numFmtId="3" fontId="2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/>
    </xf>
    <xf numFmtId="3" fontId="1" fillId="0" borderId="8" xfId="0" applyNumberFormat="1" applyFont="1" applyBorder="1" applyAlignment="1" quotePrefix="1">
      <alignment/>
    </xf>
    <xf numFmtId="3" fontId="6" fillId="0" borderId="9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2" fillId="0" borderId="5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left"/>
    </xf>
    <xf numFmtId="3" fontId="10" fillId="0" borderId="4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6" fillId="0" borderId="16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4" fontId="27" fillId="0" borderId="0" xfId="0" applyNumberFormat="1" applyFont="1" applyAlignment="1">
      <alignment horizontal="center"/>
    </xf>
    <xf numFmtId="164" fontId="29" fillId="0" borderId="16" xfId="0" applyNumberFormat="1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wrapText="1"/>
    </xf>
    <xf numFmtId="164" fontId="29" fillId="0" borderId="18" xfId="0" applyNumberFormat="1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wrapText="1"/>
    </xf>
    <xf numFmtId="164" fontId="30" fillId="0" borderId="18" xfId="0" applyNumberFormat="1" applyFont="1" applyBorder="1" applyAlignment="1" quotePrefix="1">
      <alignment horizontal="center" vertical="center"/>
    </xf>
    <xf numFmtId="3" fontId="30" fillId="0" borderId="18" xfId="0" applyNumberFormat="1" applyFont="1" applyBorder="1" applyAlignment="1">
      <alignment horizontal="center" wrapText="1"/>
    </xf>
    <xf numFmtId="3" fontId="30" fillId="0" borderId="4" xfId="0" applyNumberFormat="1" applyFont="1" applyBorder="1" applyAlignment="1">
      <alignment horizontal="center" vertical="center"/>
    </xf>
    <xf numFmtId="164" fontId="31" fillId="0" borderId="8" xfId="30" applyNumberFormat="1" applyFont="1" applyBorder="1" applyAlignment="1">
      <alignment/>
    </xf>
    <xf numFmtId="3" fontId="32" fillId="0" borderId="6" xfId="30" applyNumberFormat="1" applyFont="1" applyBorder="1" applyAlignment="1">
      <alignment horizontal="center"/>
    </xf>
    <xf numFmtId="3" fontId="33" fillId="0" borderId="6" xfId="30" applyNumberFormat="1" applyBorder="1" applyAlignment="1">
      <alignment/>
    </xf>
    <xf numFmtId="164" fontId="34" fillId="0" borderId="8" xfId="30" applyNumberFormat="1" applyFont="1" applyBorder="1" applyAlignment="1">
      <alignment/>
    </xf>
    <xf numFmtId="3" fontId="33" fillId="0" borderId="8" xfId="30" applyNumberFormat="1" applyBorder="1" applyAlignment="1" quotePrefix="1">
      <alignment horizontal="center"/>
    </xf>
    <xf numFmtId="3" fontId="35" fillId="0" borderId="8" xfId="30" applyNumberFormat="1" applyFont="1" applyBorder="1" applyAlignment="1">
      <alignment/>
    </xf>
    <xf numFmtId="37" fontId="35" fillId="0" borderId="8" xfId="30" applyNumberFormat="1" applyFont="1" applyBorder="1" applyAlignment="1">
      <alignment/>
    </xf>
    <xf numFmtId="164" fontId="36" fillId="0" borderId="8" xfId="30" applyNumberFormat="1" applyFont="1" applyBorder="1" applyAlignment="1">
      <alignment/>
    </xf>
    <xf numFmtId="3" fontId="32" fillId="0" borderId="8" xfId="30" applyNumberFormat="1" applyFont="1" applyBorder="1" applyAlignment="1">
      <alignment horizontal="center"/>
    </xf>
    <xf numFmtId="37" fontId="37" fillId="0" borderId="8" xfId="30" applyNumberFormat="1" applyFont="1" applyBorder="1" applyAlignment="1">
      <alignment/>
    </xf>
    <xf numFmtId="3" fontId="37" fillId="0" borderId="8" xfId="30" applyNumberFormat="1" applyFont="1" applyBorder="1" applyAlignment="1">
      <alignment/>
    </xf>
    <xf numFmtId="3" fontId="33" fillId="0" borderId="8" xfId="30" applyNumberFormat="1" applyBorder="1" applyAlignment="1">
      <alignment/>
    </xf>
    <xf numFmtId="3" fontId="33" fillId="0" borderId="8" xfId="30" applyNumberFormat="1" applyBorder="1" applyAlignment="1">
      <alignment horizontal="center"/>
    </xf>
    <xf numFmtId="37" fontId="37" fillId="0" borderId="8" xfId="30" applyNumberFormat="1" applyFont="1" applyBorder="1" applyAlignment="1">
      <alignment/>
    </xf>
    <xf numFmtId="3" fontId="22" fillId="0" borderId="8" xfId="30" applyNumberFormat="1" applyFont="1" applyBorder="1" applyAlignment="1">
      <alignment horizontal="center"/>
    </xf>
    <xf numFmtId="37" fontId="38" fillId="0" borderId="8" xfId="30" applyNumberFormat="1" applyFont="1" applyBorder="1" applyAlignment="1">
      <alignment/>
    </xf>
    <xf numFmtId="3" fontId="38" fillId="0" borderId="8" xfId="30" applyNumberFormat="1" applyFont="1" applyBorder="1" applyAlignment="1">
      <alignment/>
    </xf>
    <xf numFmtId="3" fontId="22" fillId="0" borderId="21" xfId="30" applyNumberFormat="1" applyFont="1" applyBorder="1" applyAlignment="1">
      <alignment horizontal="center"/>
    </xf>
    <xf numFmtId="3" fontId="39" fillId="0" borderId="22" xfId="0" applyNumberFormat="1" applyFont="1" applyBorder="1" applyAlignment="1">
      <alignment/>
    </xf>
    <xf numFmtId="3" fontId="39" fillId="0" borderId="8" xfId="0" applyNumberFormat="1" applyFont="1" applyBorder="1" applyAlignment="1">
      <alignment/>
    </xf>
    <xf numFmtId="164" fontId="40" fillId="0" borderId="8" xfId="30" applyNumberFormat="1" applyFont="1" applyBorder="1" applyAlignment="1">
      <alignment/>
    </xf>
    <xf numFmtId="3" fontId="33" fillId="0" borderId="8" xfId="30" applyNumberFormat="1" applyFont="1" applyBorder="1" applyAlignment="1">
      <alignment horizontal="center"/>
    </xf>
    <xf numFmtId="3" fontId="41" fillId="0" borderId="22" xfId="0" applyNumberFormat="1" applyFont="1" applyBorder="1" applyAlignment="1">
      <alignment/>
    </xf>
    <xf numFmtId="164" fontId="42" fillId="0" borderId="12" xfId="30" applyNumberFormat="1" applyFont="1" applyBorder="1" applyAlignment="1">
      <alignment/>
    </xf>
    <xf numFmtId="3" fontId="43" fillId="0" borderId="12" xfId="0" applyNumberFormat="1" applyFont="1" applyBorder="1" applyAlignment="1">
      <alignment horizontal="center"/>
    </xf>
    <xf numFmtId="3" fontId="44" fillId="0" borderId="12" xfId="0" applyNumberFormat="1" applyFont="1" applyBorder="1" applyAlignment="1">
      <alignment/>
    </xf>
    <xf numFmtId="164" fontId="28" fillId="0" borderId="0" xfId="0" applyNumberFormat="1" applyFont="1" applyBorder="1" applyAlignment="1">
      <alignment/>
    </xf>
    <xf numFmtId="164" fontId="45" fillId="0" borderId="0" xfId="30" applyNumberFormat="1" applyFont="1" applyBorder="1" applyAlignment="1">
      <alignment/>
    </xf>
    <xf numFmtId="164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" fontId="41" fillId="0" borderId="23" xfId="0" applyNumberFormat="1" applyFont="1" applyBorder="1" applyAlignment="1">
      <alignment/>
    </xf>
    <xf numFmtId="0" fontId="48" fillId="0" borderId="0" xfId="0" applyFont="1" applyAlignment="1">
      <alignment/>
    </xf>
    <xf numFmtId="164" fontId="25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3" fontId="5" fillId="0" borderId="0" xfId="0" applyNumberFormat="1" applyFont="1" applyAlignment="1" quotePrefix="1">
      <alignment/>
    </xf>
    <xf numFmtId="3" fontId="1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 quotePrefix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2" fillId="0" borderId="0" xfId="0" applyNumberFormat="1" applyFont="1" applyBorder="1" applyAlignment="1">
      <alignment horizontal="left"/>
    </xf>
    <xf numFmtId="3" fontId="6" fillId="0" borderId="4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 quotePrefix="1">
      <alignment/>
    </xf>
    <xf numFmtId="3" fontId="1" fillId="0" borderId="22" xfId="0" applyNumberFormat="1" applyFont="1" applyBorder="1" applyAlignment="1">
      <alignment/>
    </xf>
    <xf numFmtId="3" fontId="1" fillId="0" borderId="9" xfId="0" applyNumberFormat="1" applyFont="1" applyBorder="1" applyAlignment="1" quotePrefix="1">
      <alignment/>
    </xf>
    <xf numFmtId="3" fontId="2" fillId="0" borderId="26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13" xfId="0" applyNumberFormat="1" applyFont="1" applyBorder="1" applyAlignment="1">
      <alignment horizontal="left"/>
    </xf>
    <xf numFmtId="3" fontId="6" fillId="0" borderId="26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7" xfId="0" applyNumberFormat="1" applyFont="1" applyBorder="1" applyAlignment="1" quotePrefix="1">
      <alignment/>
    </xf>
    <xf numFmtId="3" fontId="1" fillId="0" borderId="21" xfId="0" applyNumberFormat="1" applyFont="1" applyBorder="1" applyAlignment="1">
      <alignment/>
    </xf>
    <xf numFmtId="3" fontId="1" fillId="0" borderId="10" xfId="0" applyNumberFormat="1" applyFont="1" applyBorder="1" applyAlignment="1" quotePrefix="1">
      <alignment/>
    </xf>
    <xf numFmtId="3" fontId="1" fillId="0" borderId="26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1" fillId="0" borderId="27" xfId="0" applyNumberFormat="1" applyFont="1" applyBorder="1" applyAlignment="1" quotePrefix="1">
      <alignment/>
    </xf>
    <xf numFmtId="3" fontId="2" fillId="0" borderId="7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/>
    </xf>
    <xf numFmtId="3" fontId="5" fillId="0" borderId="8" xfId="0" applyNumberFormat="1" applyFont="1" applyBorder="1" applyAlignment="1" quotePrefix="1">
      <alignment/>
    </xf>
    <xf numFmtId="3" fontId="6" fillId="0" borderId="8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9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 quotePrefix="1">
      <alignment/>
    </xf>
    <xf numFmtId="3" fontId="2" fillId="0" borderId="27" xfId="0" applyNumberFormat="1" applyFont="1" applyBorder="1" applyAlignment="1">
      <alignment/>
    </xf>
    <xf numFmtId="3" fontId="1" fillId="0" borderId="9" xfId="0" applyNumberFormat="1" applyFont="1" applyBorder="1" applyAlignment="1">
      <alignment horizontal="left"/>
    </xf>
    <xf numFmtId="3" fontId="2" fillId="0" borderId="16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 quotePrefix="1">
      <alignment/>
    </xf>
    <xf numFmtId="3" fontId="5" fillId="0" borderId="9" xfId="0" applyNumberFormat="1" applyFont="1" applyBorder="1" applyAlignment="1" quotePrefix="1">
      <alignment/>
    </xf>
    <xf numFmtId="3" fontId="5" fillId="0" borderId="10" xfId="0" applyNumberFormat="1" applyFont="1" applyBorder="1" applyAlignment="1" quotePrefix="1">
      <alignment/>
    </xf>
    <xf numFmtId="3" fontId="1" fillId="0" borderId="16" xfId="0" applyNumberFormat="1" applyFont="1" applyBorder="1" applyAlignment="1">
      <alignment/>
    </xf>
    <xf numFmtId="3" fontId="1" fillId="0" borderId="26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13" xfId="0" applyNumberFormat="1" applyFont="1" applyBorder="1" applyAlignment="1" quotePrefix="1">
      <alignment/>
    </xf>
    <xf numFmtId="3" fontId="2" fillId="0" borderId="15" xfId="0" applyNumberFormat="1" applyFont="1" applyBorder="1" applyAlignment="1">
      <alignment/>
    </xf>
    <xf numFmtId="3" fontId="1" fillId="0" borderId="29" xfId="0" applyNumberFormat="1" applyFont="1" applyBorder="1" applyAlignment="1" quotePrefix="1">
      <alignment/>
    </xf>
    <xf numFmtId="3" fontId="1" fillId="0" borderId="12" xfId="0" applyNumberFormat="1" applyFont="1" applyBorder="1" applyAlignment="1" quotePrefix="1">
      <alignment/>
    </xf>
    <xf numFmtId="3" fontId="1" fillId="0" borderId="6" xfId="0" applyNumberFormat="1" applyFont="1" applyBorder="1" applyAlignment="1" quotePrefix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4" fillId="0" borderId="5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6" fillId="0" borderId="9" xfId="0" applyNumberFormat="1" applyFont="1" applyBorder="1" applyAlignment="1" quotePrefix="1">
      <alignment/>
    </xf>
    <xf numFmtId="3" fontId="8" fillId="0" borderId="7" xfId="0" applyNumberFormat="1" applyFont="1" applyBorder="1" applyAlignment="1" quotePrefix="1">
      <alignment/>
    </xf>
    <xf numFmtId="3" fontId="6" fillId="0" borderId="32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4" fillId="0" borderId="0" xfId="0" applyNumberFormat="1" applyFont="1" applyAlignment="1">
      <alignment horizontal="left"/>
    </xf>
    <xf numFmtId="3" fontId="55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3" fontId="57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/>
    </xf>
    <xf numFmtId="3" fontId="19" fillId="0" borderId="0" xfId="0" applyNumberFormat="1" applyFont="1" applyAlignment="1">
      <alignment horizontal="right"/>
    </xf>
    <xf numFmtId="3" fontId="58" fillId="0" borderId="4" xfId="0" applyNumberFormat="1" applyFont="1" applyBorder="1" applyAlignment="1">
      <alignment horizontal="center"/>
    </xf>
    <xf numFmtId="3" fontId="59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2" fillId="0" borderId="5" xfId="0" applyNumberFormat="1" applyFont="1" applyBorder="1" applyAlignment="1" quotePrefix="1">
      <alignment horizontal="center"/>
    </xf>
    <xf numFmtId="3" fontId="2" fillId="0" borderId="8" xfId="0" applyNumberFormat="1" applyFont="1" applyBorder="1" applyAlignment="1">
      <alignment horizontal="right"/>
    </xf>
    <xf numFmtId="3" fontId="2" fillId="0" borderId="4" xfId="0" applyNumberFormat="1" applyFont="1" applyBorder="1" applyAlignment="1" quotePrefix="1">
      <alignment/>
    </xf>
    <xf numFmtId="3" fontId="2" fillId="0" borderId="2" xfId="0" applyNumberFormat="1" applyFont="1" applyBorder="1" applyAlignment="1">
      <alignment/>
    </xf>
    <xf numFmtId="3" fontId="53" fillId="0" borderId="6" xfId="0" applyNumberFormat="1" applyFont="1" applyBorder="1" applyAlignment="1" quotePrefix="1">
      <alignment/>
    </xf>
    <xf numFmtId="3" fontId="53" fillId="0" borderId="7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2" fillId="0" borderId="16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61" fillId="0" borderId="0" xfId="0" applyNumberFormat="1" applyFont="1" applyAlignment="1">
      <alignment horizontal="right"/>
    </xf>
    <xf numFmtId="3" fontId="62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3" fontId="2" fillId="0" borderId="6" xfId="0" applyNumberFormat="1" applyFont="1" applyBorder="1" applyAlignment="1">
      <alignment horizontal="center"/>
    </xf>
    <xf numFmtId="3" fontId="62" fillId="0" borderId="8" xfId="0" applyNumberFormat="1" applyFont="1" applyBorder="1" applyAlignment="1">
      <alignment horizontal="center"/>
    </xf>
    <xf numFmtId="3" fontId="62" fillId="0" borderId="9" xfId="0" applyNumberFormat="1" applyFont="1" applyBorder="1" applyAlignment="1">
      <alignment/>
    </xf>
    <xf numFmtId="3" fontId="10" fillId="0" borderId="8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62" fillId="0" borderId="6" xfId="0" applyNumberFormat="1" applyFont="1" applyBorder="1" applyAlignment="1">
      <alignment horizontal="center"/>
    </xf>
    <xf numFmtId="3" fontId="62" fillId="0" borderId="7" xfId="0" applyNumberFormat="1" applyFont="1" applyBorder="1" applyAlignment="1">
      <alignment/>
    </xf>
    <xf numFmtId="3" fontId="62" fillId="0" borderId="12" xfId="0" applyNumberFormat="1" applyFont="1" applyBorder="1" applyAlignment="1">
      <alignment horizontal="center"/>
    </xf>
    <xf numFmtId="3" fontId="62" fillId="0" borderId="13" xfId="0" applyNumberFormat="1" applyFont="1" applyBorder="1" applyAlignment="1">
      <alignment/>
    </xf>
    <xf numFmtId="3" fontId="65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68" fillId="0" borderId="0" xfId="0" applyFont="1" applyBorder="1" applyAlignment="1">
      <alignment horizontal="left" vertical="top" wrapText="1"/>
    </xf>
    <xf numFmtId="0" fontId="66" fillId="0" borderId="0" xfId="0" applyFont="1" applyBorder="1" applyAlignment="1">
      <alignment vertical="top" wrapText="1"/>
    </xf>
    <xf numFmtId="0" fontId="68" fillId="0" borderId="0" xfId="0" applyFont="1" applyBorder="1" applyAlignment="1">
      <alignment vertical="top" wrapText="1"/>
    </xf>
    <xf numFmtId="3" fontId="7" fillId="0" borderId="0" xfId="0" applyNumberFormat="1" applyFont="1" applyAlignment="1">
      <alignment/>
    </xf>
    <xf numFmtId="3" fontId="1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3" fontId="19" fillId="0" borderId="2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50" fillId="0" borderId="0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 vertical="center"/>
    </xf>
    <xf numFmtId="3" fontId="52" fillId="0" borderId="20" xfId="0" applyNumberFormat="1" applyFont="1" applyBorder="1" applyAlignment="1">
      <alignment/>
    </xf>
    <xf numFmtId="3" fontId="60" fillId="0" borderId="20" xfId="0" applyNumberFormat="1" applyFont="1" applyBorder="1" applyAlignment="1">
      <alignment/>
    </xf>
    <xf numFmtId="3" fontId="2" fillId="0" borderId="12" xfId="0" applyNumberFormat="1" applyFont="1" applyBorder="1" applyAlignment="1" quotePrefix="1">
      <alignment/>
    </xf>
    <xf numFmtId="3" fontId="2" fillId="0" borderId="13" xfId="0" applyNumberFormat="1" applyFont="1" applyBorder="1" applyAlignment="1">
      <alignment horizontal="center"/>
    </xf>
    <xf numFmtId="37" fontId="1" fillId="0" borderId="8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20" xfId="0" applyNumberFormat="1" applyBorder="1" applyAlignment="1">
      <alignment/>
    </xf>
    <xf numFmtId="0" fontId="4" fillId="0" borderId="0" xfId="0" applyFont="1" applyBorder="1" applyAlignment="1">
      <alignment vertical="top" wrapText="1"/>
    </xf>
    <xf numFmtId="0" fontId="68" fillId="0" borderId="2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3" fontId="11" fillId="0" borderId="5" xfId="0" applyNumberFormat="1" applyFont="1" applyBorder="1" applyAlignment="1">
      <alignment horizontal="center"/>
    </xf>
    <xf numFmtId="164" fontId="71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3" fontId="53" fillId="0" borderId="0" xfId="0" applyNumberFormat="1" applyFont="1" applyBorder="1" applyAlignment="1">
      <alignment/>
    </xf>
    <xf numFmtId="3" fontId="57" fillId="0" borderId="0" xfId="0" applyNumberFormat="1" applyFont="1" applyAlignment="1">
      <alignment horizontal="center"/>
    </xf>
    <xf numFmtId="3" fontId="73" fillId="0" borderId="0" xfId="0" applyNumberFormat="1" applyFont="1" applyAlignment="1">
      <alignment horizontal="right"/>
    </xf>
    <xf numFmtId="3" fontId="60" fillId="0" borderId="0" xfId="0" applyNumberFormat="1" applyFont="1" applyAlignment="1">
      <alignment horizontal="center"/>
    </xf>
    <xf numFmtId="3" fontId="75" fillId="0" borderId="0" xfId="0" applyNumberFormat="1" applyFont="1" applyAlignment="1">
      <alignment horizontal="center"/>
    </xf>
    <xf numFmtId="3" fontId="75" fillId="0" borderId="0" xfId="0" applyNumberFormat="1" applyFont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20" xfId="0" applyFont="1" applyBorder="1" applyAlignment="1">
      <alignment vertical="top" wrapText="1"/>
    </xf>
    <xf numFmtId="3" fontId="62" fillId="0" borderId="20" xfId="0" applyNumberFormat="1" applyFont="1" applyBorder="1" applyAlignment="1">
      <alignment/>
    </xf>
    <xf numFmtId="3" fontId="62" fillId="0" borderId="9" xfId="0" applyNumberFormat="1" applyFont="1" applyBorder="1" applyAlignment="1">
      <alignment horizontal="center"/>
    </xf>
    <xf numFmtId="3" fontId="62" fillId="0" borderId="13" xfId="0" applyNumberFormat="1" applyFont="1" applyBorder="1" applyAlignment="1">
      <alignment horizontal="center"/>
    </xf>
    <xf numFmtId="3" fontId="76" fillId="0" borderId="15" xfId="0" applyNumberFormat="1" applyFont="1" applyBorder="1" applyAlignment="1">
      <alignment/>
    </xf>
    <xf numFmtId="3" fontId="76" fillId="0" borderId="25" xfId="0" applyNumberFormat="1" applyFont="1" applyBorder="1" applyAlignment="1" quotePrefix="1">
      <alignment horizontal="center"/>
    </xf>
    <xf numFmtId="3" fontId="76" fillId="0" borderId="25" xfId="0" applyNumberFormat="1" applyFont="1" applyBorder="1" applyAlignment="1">
      <alignment horizontal="center"/>
    </xf>
    <xf numFmtId="3" fontId="76" fillId="0" borderId="7" xfId="0" applyNumberFormat="1" applyFont="1" applyBorder="1" applyAlignment="1">
      <alignment/>
    </xf>
    <xf numFmtId="3" fontId="76" fillId="0" borderId="25" xfId="0" applyNumberFormat="1" applyFont="1" applyBorder="1" applyAlignment="1" quotePrefix="1">
      <alignment horizontal="right"/>
    </xf>
    <xf numFmtId="3" fontId="76" fillId="0" borderId="25" xfId="0" applyNumberFormat="1" applyFont="1" applyBorder="1" applyAlignment="1">
      <alignment/>
    </xf>
    <xf numFmtId="3" fontId="76" fillId="0" borderId="8" xfId="0" applyNumberFormat="1" applyFont="1" applyBorder="1" applyAlignment="1">
      <alignment/>
    </xf>
    <xf numFmtId="3" fontId="76" fillId="0" borderId="9" xfId="0" applyNumberFormat="1" applyFont="1" applyBorder="1" applyAlignment="1" quotePrefix="1">
      <alignment horizontal="center"/>
    </xf>
    <xf numFmtId="3" fontId="76" fillId="0" borderId="9" xfId="0" applyNumberFormat="1" applyFont="1" applyBorder="1" applyAlignment="1">
      <alignment horizontal="center"/>
    </xf>
    <xf numFmtId="3" fontId="76" fillId="0" borderId="9" xfId="0" applyNumberFormat="1" applyFont="1" applyBorder="1" applyAlignment="1">
      <alignment/>
    </xf>
    <xf numFmtId="3" fontId="76" fillId="0" borderId="9" xfId="0" applyNumberFormat="1" applyFont="1" applyBorder="1" applyAlignment="1">
      <alignment horizontal="right"/>
    </xf>
    <xf numFmtId="3" fontId="58" fillId="0" borderId="8" xfId="0" applyNumberFormat="1" applyFont="1" applyBorder="1" applyAlignment="1">
      <alignment/>
    </xf>
    <xf numFmtId="3" fontId="58" fillId="0" borderId="9" xfId="0" applyNumberFormat="1" applyFont="1" applyBorder="1" applyAlignment="1">
      <alignment horizontal="center"/>
    </xf>
    <xf numFmtId="3" fontId="58" fillId="0" borderId="9" xfId="0" applyNumberFormat="1" applyFont="1" applyBorder="1" applyAlignment="1">
      <alignment/>
    </xf>
    <xf numFmtId="3" fontId="58" fillId="0" borderId="9" xfId="0" applyNumberFormat="1" applyFont="1" applyBorder="1" applyAlignment="1">
      <alignment horizontal="right"/>
    </xf>
    <xf numFmtId="3" fontId="76" fillId="0" borderId="10" xfId="0" applyNumberFormat="1" applyFont="1" applyBorder="1" applyAlignment="1">
      <alignment/>
    </xf>
    <xf numFmtId="3" fontId="76" fillId="0" borderId="29" xfId="0" applyNumberFormat="1" applyFont="1" applyBorder="1" applyAlignment="1">
      <alignment/>
    </xf>
    <xf numFmtId="3" fontId="76" fillId="0" borderId="10" xfId="0" applyNumberFormat="1" applyFont="1" applyBorder="1" applyAlignment="1">
      <alignment horizontal="center"/>
    </xf>
    <xf numFmtId="3" fontId="76" fillId="0" borderId="10" xfId="0" applyNumberFormat="1" applyFont="1" applyBorder="1" applyAlignment="1">
      <alignment horizontal="right"/>
    </xf>
    <xf numFmtId="3" fontId="76" fillId="0" borderId="29" xfId="0" applyNumberFormat="1" applyFont="1" applyBorder="1" applyAlignment="1">
      <alignment horizontal="center"/>
    </xf>
    <xf numFmtId="3" fontId="76" fillId="0" borderId="8" xfId="0" applyNumberFormat="1" applyFont="1" applyBorder="1" applyAlignment="1">
      <alignment horizontal="center"/>
    </xf>
    <xf numFmtId="3" fontId="76" fillId="0" borderId="12" xfId="0" applyNumberFormat="1" applyFont="1" applyBorder="1" applyAlignment="1">
      <alignment/>
    </xf>
    <xf numFmtId="3" fontId="76" fillId="0" borderId="13" xfId="0" applyNumberFormat="1" applyFont="1" applyBorder="1" applyAlignment="1">
      <alignment horizontal="center"/>
    </xf>
    <xf numFmtId="3" fontId="76" fillId="0" borderId="12" xfId="0" applyNumberFormat="1" applyFont="1" applyBorder="1" applyAlignment="1">
      <alignment horizontal="center"/>
    </xf>
    <xf numFmtId="3" fontId="56" fillId="0" borderId="0" xfId="0" applyNumberFormat="1" applyFont="1" applyAlignment="1">
      <alignment horizontal="center"/>
    </xf>
    <xf numFmtId="3" fontId="77" fillId="0" borderId="0" xfId="0" applyNumberFormat="1" applyFont="1" applyAlignment="1">
      <alignment horizontal="right"/>
    </xf>
    <xf numFmtId="3" fontId="79" fillId="0" borderId="19" xfId="0" applyNumberFormat="1" applyFont="1" applyBorder="1" applyAlignment="1">
      <alignment horizontal="center"/>
    </xf>
    <xf numFmtId="3" fontId="80" fillId="0" borderId="11" xfId="0" applyNumberFormat="1" applyFont="1" applyBorder="1" applyAlignment="1" quotePrefix="1">
      <alignment/>
    </xf>
    <xf numFmtId="3" fontId="80" fillId="0" borderId="9" xfId="0" applyNumberFormat="1" applyFont="1" applyBorder="1" applyAlignment="1" quotePrefix="1">
      <alignment/>
    </xf>
    <xf numFmtId="0" fontId="92" fillId="2" borderId="0" xfId="15" applyFont="1" applyFill="1">
      <alignment/>
      <protection/>
    </xf>
    <xf numFmtId="0" fontId="81" fillId="0" borderId="0" xfId="15">
      <alignment/>
      <protection/>
    </xf>
    <xf numFmtId="0" fontId="81" fillId="2" borderId="0" xfId="15" applyFill="1">
      <alignment/>
      <protection/>
    </xf>
    <xf numFmtId="0" fontId="81" fillId="3" borderId="35" xfId="15" applyFill="1" applyBorder="1">
      <alignment/>
      <protection/>
    </xf>
    <xf numFmtId="0" fontId="81" fillId="4" borderId="28" xfId="15" applyFill="1" applyBorder="1">
      <alignment/>
      <protection/>
    </xf>
    <xf numFmtId="0" fontId="93" fillId="5" borderId="36" xfId="15" applyFont="1" applyFill="1" applyBorder="1" applyAlignment="1">
      <alignment horizontal="center"/>
      <protection/>
    </xf>
    <xf numFmtId="0" fontId="94" fillId="6" borderId="37" xfId="15" applyFont="1" applyFill="1" applyBorder="1" applyAlignment="1">
      <alignment horizontal="center"/>
      <protection/>
    </xf>
    <xf numFmtId="0" fontId="93" fillId="5" borderId="37" xfId="15" applyFont="1" applyFill="1" applyBorder="1" applyAlignment="1">
      <alignment horizontal="center"/>
      <protection/>
    </xf>
    <xf numFmtId="0" fontId="93" fillId="5" borderId="38" xfId="15" applyFont="1" applyFill="1" applyBorder="1" applyAlignment="1">
      <alignment horizontal="center"/>
      <protection/>
    </xf>
    <xf numFmtId="0" fontId="81" fillId="4" borderId="18" xfId="15" applyFill="1" applyBorder="1">
      <alignment/>
      <protection/>
    </xf>
    <xf numFmtId="0" fontId="81" fillId="3" borderId="16" xfId="15" applyFill="1" applyBorder="1">
      <alignment/>
      <protection/>
    </xf>
    <xf numFmtId="0" fontId="81" fillId="4" borderId="16" xfId="15" applyFill="1" applyBorder="1">
      <alignment/>
      <protection/>
    </xf>
    <xf numFmtId="0" fontId="81" fillId="3" borderId="39" xfId="15" applyFill="1" applyBorder="1">
      <alignment/>
      <protection/>
    </xf>
    <xf numFmtId="3" fontId="6" fillId="0" borderId="0" xfId="0" applyNumberFormat="1" applyFont="1" applyAlignment="1">
      <alignment horizontal="center"/>
    </xf>
    <xf numFmtId="164" fontId="23" fillId="7" borderId="0" xfId="0" applyNumberFormat="1" applyFont="1" applyFill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6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67" fillId="0" borderId="0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 wrapText="1"/>
    </xf>
    <xf numFmtId="0" fontId="69" fillId="0" borderId="0" xfId="0" applyFont="1" applyBorder="1" applyAlignment="1">
      <alignment horizontal="left" vertical="top" wrapText="1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79" fillId="0" borderId="26" xfId="0" applyNumberFormat="1" applyFont="1" applyBorder="1" applyAlignment="1">
      <alignment horizontal="center"/>
    </xf>
    <xf numFmtId="3" fontId="79" fillId="0" borderId="5" xfId="0" applyNumberFormat="1" applyFont="1" applyBorder="1" applyAlignment="1">
      <alignment horizontal="center"/>
    </xf>
    <xf numFmtId="3" fontId="78" fillId="0" borderId="0" xfId="0" applyNumberFormat="1" applyFont="1" applyAlignment="1">
      <alignment horizontal="center"/>
    </xf>
    <xf numFmtId="0" fontId="68" fillId="0" borderId="0" xfId="0" applyFont="1" applyBorder="1" applyAlignment="1">
      <alignment horizontal="left" vertical="top" wrapText="1"/>
    </xf>
    <xf numFmtId="3" fontId="58" fillId="0" borderId="26" xfId="0" applyNumberFormat="1" applyFont="1" applyBorder="1" applyAlignment="1">
      <alignment horizontal="center"/>
    </xf>
    <xf numFmtId="3" fontId="58" fillId="0" borderId="5" xfId="0" applyNumberFormat="1" applyFont="1" applyBorder="1" applyAlignment="1">
      <alignment horizontal="center"/>
    </xf>
    <xf numFmtId="3" fontId="29" fillId="0" borderId="5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horizontal="center"/>
    </xf>
    <xf numFmtId="164" fontId="74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left"/>
    </xf>
    <xf numFmtId="3" fontId="49" fillId="0" borderId="20" xfId="0" applyNumberFormat="1" applyFont="1" applyBorder="1" applyAlignment="1">
      <alignment horizontal="right"/>
    </xf>
    <xf numFmtId="3" fontId="50" fillId="0" borderId="0" xfId="0" applyNumberFormat="1" applyFont="1" applyAlignment="1">
      <alignment horizontal="center"/>
    </xf>
    <xf numFmtId="3" fontId="50" fillId="0" borderId="20" xfId="0" applyNumberFormat="1" applyFont="1" applyBorder="1" applyAlignment="1">
      <alignment horizontal="center"/>
    </xf>
    <xf numFmtId="164" fontId="25" fillId="7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/>
    </xf>
    <xf numFmtId="3" fontId="29" fillId="0" borderId="16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</cellXfs>
  <cellStyles count="34">
    <cellStyle name="Normal" xfId="0"/>
    <cellStyle name="??_kc-elec system check list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er1" xfId="25"/>
    <cellStyle name="Header2" xfId="26"/>
    <cellStyle name="Heading 1" xfId="27"/>
    <cellStyle name="Heading 2" xfId="28"/>
    <cellStyle name="Hyperlink" xfId="29"/>
    <cellStyle name="Percent" xfId="30"/>
    <cellStyle name="Total" xfId="31"/>
    <cellStyle name="똿뗦먛귟 [0.00]_PRODUCT DETAIL Q1" xfId="32"/>
    <cellStyle name="똿뗦먛귟_PRODUCT DETAIL Q1" xfId="33"/>
    <cellStyle name="믅됞 [0.00]_PRODUCT DETAIL Q1" xfId="34"/>
    <cellStyle name="믅됞_PRODUCT DETAIL Q1" xfId="35"/>
    <cellStyle name="백분율_95" xfId="36"/>
    <cellStyle name="뷭?_BOOKSHIP" xfId="37"/>
    <cellStyle name="一般_Book1" xfId="38"/>
    <cellStyle name="千分位[0]_Book1" xfId="39"/>
    <cellStyle name="千分位_Book1" xfId="40"/>
    <cellStyle name="콤마 [0]_1202" xfId="41"/>
    <cellStyle name="콤마_1202" xfId="42"/>
    <cellStyle name="통화 [0]_1202" xfId="43"/>
    <cellStyle name="통화_1202" xfId="44"/>
    <cellStyle name="표준_(정보부문)월별인원계획" xfId="45"/>
    <cellStyle name="貨幣 [0]_Book1" xfId="46"/>
    <cellStyle name="貨幣_Book1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</xdr:col>
      <xdr:colOff>209550</xdr:colOff>
      <xdr:row>2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742950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42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762000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6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95250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609600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ung%20Quat\Goi3\PNT-P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Desktop\DOCUMENT\DAUTHAU\Dungquat\GOI3\DUNGQUAT-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Desktop\CS3408\Standard\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packing list"/>
      <sheetName val=" Trung packing list 201b (2 (3)"/>
      <sheetName val=" Trung packing list 201b (2)"/>
      <sheetName val="material receiving"/>
      <sheetName val=" HUY Trung packing list"/>
      <sheetName val="  delivery note200"/>
      <sheetName val="packing lisT200"/>
      <sheetName val="packing lisT201a"/>
      <sheetName val=" Trung packing list 201b"/>
      <sheetName val=" Trung deliveryGIADOONG"/>
      <sheetName val="Sheet1"/>
      <sheetName val="Chart1"/>
      <sheetName val=" Trung delivery TIEPGIADO ONG"/>
      <sheetName val="0000000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1.295163E-318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 topLeftCell="A68">
      <selection activeCell="D1" sqref="A1:D74"/>
    </sheetView>
  </sheetViews>
  <sheetFormatPr defaultColWidth="9.00390625" defaultRowHeight="21" customHeight="1"/>
  <cols>
    <col min="1" max="1" width="7.125" style="232" customWidth="1"/>
    <col min="2" max="2" width="51.00390625" style="232" customWidth="1"/>
    <col min="3" max="3" width="19.625" style="232" customWidth="1"/>
    <col min="4" max="4" width="18.625" style="232" customWidth="1"/>
    <col min="5" max="16384" width="9.125" style="232" customWidth="1"/>
  </cols>
  <sheetData>
    <row r="1" spans="1:4" ht="21" customHeight="1">
      <c r="A1" s="265"/>
      <c r="B1" s="265"/>
      <c r="C1" s="265"/>
      <c r="D1" s="231" t="s">
        <v>606</v>
      </c>
    </row>
    <row r="2" spans="1:3" ht="21" customHeight="1">
      <c r="A2" s="248"/>
      <c r="B2" s="279" t="s">
        <v>706</v>
      </c>
      <c r="C2" s="248"/>
    </row>
    <row r="3" spans="1:4" ht="21" customHeight="1">
      <c r="A3" s="280" t="s">
        <v>674</v>
      </c>
      <c r="B3" s="266" t="s">
        <v>707</v>
      </c>
      <c r="C3" s="280" t="s">
        <v>674</v>
      </c>
      <c r="D3" s="281"/>
    </row>
    <row r="4" spans="1:3" ht="10.5" customHeight="1">
      <c r="A4" s="248" t="s">
        <v>675</v>
      </c>
      <c r="B4" s="248"/>
      <c r="C4" s="248"/>
    </row>
    <row r="5" spans="1:4" ht="32.25" customHeight="1">
      <c r="A5" s="329" t="s">
        <v>607</v>
      </c>
      <c r="B5" s="329"/>
      <c r="C5" s="329"/>
      <c r="D5" s="329"/>
    </row>
    <row r="6" spans="1:4" ht="21" customHeight="1">
      <c r="A6" s="330" t="s">
        <v>711</v>
      </c>
      <c r="B6" s="330"/>
      <c r="C6" s="330"/>
      <c r="D6" s="330"/>
    </row>
    <row r="7" spans="1:4" ht="7.5" customHeight="1">
      <c r="A7" s="64"/>
      <c r="B7" s="64"/>
      <c r="C7" s="64"/>
      <c r="D7" s="64"/>
    </row>
    <row r="8" ht="21" customHeight="1">
      <c r="A8" s="233" t="s">
        <v>608</v>
      </c>
    </row>
    <row r="9" spans="1:4" ht="18.75" customHeight="1">
      <c r="A9" s="6" t="s">
        <v>609</v>
      </c>
      <c r="B9" s="7" t="s">
        <v>610</v>
      </c>
      <c r="C9" s="7" t="s">
        <v>470</v>
      </c>
      <c r="D9" s="7" t="s">
        <v>476</v>
      </c>
    </row>
    <row r="10" spans="1:4" ht="18.75" customHeight="1">
      <c r="A10" s="234" t="s">
        <v>611</v>
      </c>
      <c r="B10" s="160" t="s">
        <v>612</v>
      </c>
      <c r="C10" s="160">
        <f>SUM(C11:C15)</f>
        <v>36305423963</v>
      </c>
      <c r="D10" s="160">
        <f>SUM(D11:D15)</f>
        <v>35528024921</v>
      </c>
    </row>
    <row r="11" spans="1:4" ht="18.75" customHeight="1">
      <c r="A11" s="235">
        <v>1</v>
      </c>
      <c r="B11" s="236" t="s">
        <v>613</v>
      </c>
      <c r="C11" s="236">
        <v>4317561775</v>
      </c>
      <c r="D11" s="236">
        <v>1983502909</v>
      </c>
    </row>
    <row r="12" spans="1:4" ht="18.75" customHeight="1">
      <c r="A12" s="235">
        <v>2</v>
      </c>
      <c r="B12" s="236" t="s">
        <v>614</v>
      </c>
      <c r="C12" s="236"/>
      <c r="D12" s="236"/>
    </row>
    <row r="13" spans="1:4" ht="18.75" customHeight="1">
      <c r="A13" s="235">
        <v>3</v>
      </c>
      <c r="B13" s="236" t="s">
        <v>615</v>
      </c>
      <c r="C13" s="236">
        <v>11340114126</v>
      </c>
      <c r="D13" s="236">
        <v>14581402231</v>
      </c>
    </row>
    <row r="14" spans="1:4" ht="18.75" customHeight="1">
      <c r="A14" s="235">
        <v>4</v>
      </c>
      <c r="B14" s="236" t="s">
        <v>616</v>
      </c>
      <c r="C14" s="236">
        <v>20222963611</v>
      </c>
      <c r="D14" s="236">
        <v>18867582573</v>
      </c>
    </row>
    <row r="15" spans="1:4" ht="18.75" customHeight="1">
      <c r="A15" s="235">
        <v>5</v>
      </c>
      <c r="B15" s="236" t="s">
        <v>617</v>
      </c>
      <c r="C15" s="236">
        <v>424784451</v>
      </c>
      <c r="D15" s="236">
        <v>95537208</v>
      </c>
    </row>
    <row r="16" spans="1:4" ht="18.75" customHeight="1">
      <c r="A16" s="23" t="s">
        <v>618</v>
      </c>
      <c r="B16" s="14" t="s">
        <v>619</v>
      </c>
      <c r="C16" s="14">
        <f>C17+C18+C24</f>
        <v>28866379456</v>
      </c>
      <c r="D16" s="14">
        <f>D17+D18+D24</f>
        <v>27076487961</v>
      </c>
    </row>
    <row r="17" spans="1:4" ht="18.75" customHeight="1">
      <c r="A17" s="235">
        <v>1</v>
      </c>
      <c r="B17" s="236" t="s">
        <v>620</v>
      </c>
      <c r="C17" s="236">
        <v>6157717250</v>
      </c>
      <c r="D17" s="236">
        <v>4870717250</v>
      </c>
    </row>
    <row r="18" spans="1:4" ht="18.75" customHeight="1">
      <c r="A18" s="235">
        <v>2</v>
      </c>
      <c r="B18" s="236" t="s">
        <v>621</v>
      </c>
      <c r="C18" s="236">
        <f>SUM(C19:C22)</f>
        <v>22685062206</v>
      </c>
      <c r="D18" s="236">
        <f>SUM(D19:D22)</f>
        <v>22182170711</v>
      </c>
    </row>
    <row r="19" spans="1:4" ht="18.75" customHeight="1">
      <c r="A19" s="235"/>
      <c r="B19" s="183" t="s">
        <v>622</v>
      </c>
      <c r="C19" s="27">
        <v>19665715042</v>
      </c>
      <c r="D19" s="27">
        <v>19119153409</v>
      </c>
    </row>
    <row r="20" spans="1:4" ht="18.75" customHeight="1">
      <c r="A20" s="235"/>
      <c r="B20" s="183" t="s">
        <v>623</v>
      </c>
      <c r="C20" s="27">
        <v>2980120133</v>
      </c>
      <c r="D20" s="27">
        <v>2939367092</v>
      </c>
    </row>
    <row r="21" spans="1:4" ht="18.75" customHeight="1">
      <c r="A21" s="235"/>
      <c r="B21" s="183" t="s">
        <v>624</v>
      </c>
      <c r="C21" s="27"/>
      <c r="D21" s="27"/>
    </row>
    <row r="22" spans="1:4" ht="18.75" customHeight="1">
      <c r="A22" s="235"/>
      <c r="B22" s="183" t="s">
        <v>625</v>
      </c>
      <c r="C22" s="27">
        <v>39227031</v>
      </c>
      <c r="D22" s="27">
        <v>123650210</v>
      </c>
    </row>
    <row r="23" spans="1:4" ht="18.75" customHeight="1">
      <c r="A23" s="235">
        <v>3</v>
      </c>
      <c r="B23" s="236" t="s">
        <v>626</v>
      </c>
      <c r="C23" s="236"/>
      <c r="D23" s="236"/>
    </row>
    <row r="24" spans="1:4" ht="18.75" customHeight="1">
      <c r="A24" s="235">
        <v>4</v>
      </c>
      <c r="B24" s="236" t="s">
        <v>627</v>
      </c>
      <c r="C24" s="236">
        <v>23600000</v>
      </c>
      <c r="D24" s="236">
        <v>23600000</v>
      </c>
    </row>
    <row r="25" spans="1:4" ht="18.75" customHeight="1">
      <c r="A25" s="235">
        <v>5</v>
      </c>
      <c r="B25" s="236" t="s">
        <v>628</v>
      </c>
      <c r="C25" s="236"/>
      <c r="D25" s="236"/>
    </row>
    <row r="26" spans="1:4" ht="18.75" customHeight="1">
      <c r="A26" s="237" t="s">
        <v>629</v>
      </c>
      <c r="B26" s="22" t="s">
        <v>630</v>
      </c>
      <c r="C26" s="22">
        <f>C10+C16</f>
        <v>65171803419</v>
      </c>
      <c r="D26" s="22">
        <f>D10+D16</f>
        <v>62604512882</v>
      </c>
    </row>
    <row r="27" spans="1:4" ht="18.75" customHeight="1">
      <c r="A27" s="23" t="s">
        <v>631</v>
      </c>
      <c r="B27" s="14" t="s">
        <v>632</v>
      </c>
      <c r="C27" s="14">
        <f>C28+C29</f>
        <v>37063067583</v>
      </c>
      <c r="D27" s="14">
        <f>D28+D29</f>
        <v>35693975500</v>
      </c>
    </row>
    <row r="28" spans="1:4" ht="18.75" customHeight="1">
      <c r="A28" s="235">
        <v>1</v>
      </c>
      <c r="B28" s="236" t="s">
        <v>633</v>
      </c>
      <c r="C28" s="236">
        <v>34651472768</v>
      </c>
      <c r="D28" s="236">
        <v>33331646060</v>
      </c>
    </row>
    <row r="29" spans="1:4" ht="18.75" customHeight="1">
      <c r="A29" s="235">
        <v>2</v>
      </c>
      <c r="B29" s="236" t="s">
        <v>634</v>
      </c>
      <c r="C29" s="236">
        <v>2411594815</v>
      </c>
      <c r="D29" s="236">
        <v>2362329440</v>
      </c>
    </row>
    <row r="30" spans="1:4" ht="18.75" customHeight="1">
      <c r="A30" s="23" t="s">
        <v>635</v>
      </c>
      <c r="B30" s="14" t="s">
        <v>636</v>
      </c>
      <c r="C30" s="14">
        <f>C31+C41</f>
        <v>28108735836</v>
      </c>
      <c r="D30" s="14">
        <f>D31+D41</f>
        <v>26910537382</v>
      </c>
    </row>
    <row r="31" spans="1:4" ht="18.75" customHeight="1">
      <c r="A31" s="235">
        <v>1</v>
      </c>
      <c r="B31" s="236" t="s">
        <v>636</v>
      </c>
      <c r="C31" s="236">
        <f>SUM(C32:C40)</f>
        <v>27364396771</v>
      </c>
      <c r="D31" s="236">
        <f>SUM(D32:D40)</f>
        <v>26316778317</v>
      </c>
    </row>
    <row r="32" spans="1:4" ht="18.75" customHeight="1">
      <c r="A32" s="235"/>
      <c r="B32" s="183" t="s">
        <v>637</v>
      </c>
      <c r="C32" s="27">
        <v>17143300000</v>
      </c>
      <c r="D32" s="27">
        <v>17143300000</v>
      </c>
    </row>
    <row r="33" spans="1:4" ht="18.75" customHeight="1">
      <c r="A33" s="235"/>
      <c r="B33" s="183" t="s">
        <v>638</v>
      </c>
      <c r="C33" s="27"/>
      <c r="D33" s="27"/>
    </row>
    <row r="34" spans="1:4" ht="18.75" customHeight="1">
      <c r="A34" s="235"/>
      <c r="B34" s="183" t="s">
        <v>639</v>
      </c>
      <c r="C34" s="27">
        <f>5399800000+650000000</f>
        <v>6049800000</v>
      </c>
      <c r="D34" s="27">
        <f>5399800000+650000000</f>
        <v>6049800000</v>
      </c>
    </row>
    <row r="35" spans="1:4" ht="18.75" customHeight="1" hidden="1">
      <c r="A35" s="235"/>
      <c r="B35" s="183" t="s">
        <v>640</v>
      </c>
      <c r="C35" s="27"/>
      <c r="D35" s="27"/>
    </row>
    <row r="36" spans="1:4" ht="18.75" customHeight="1" hidden="1">
      <c r="A36" s="235"/>
      <c r="B36" s="183" t="s">
        <v>641</v>
      </c>
      <c r="C36" s="27"/>
      <c r="D36" s="27"/>
    </row>
    <row r="37" spans="1:4" ht="18.75" customHeight="1" hidden="1">
      <c r="A37" s="235"/>
      <c r="B37" s="183" t="s">
        <v>642</v>
      </c>
      <c r="C37" s="27"/>
      <c r="D37" s="27"/>
    </row>
    <row r="38" spans="1:4" ht="18.75" customHeight="1" hidden="1">
      <c r="A38" s="235"/>
      <c r="B38" s="183" t="s">
        <v>643</v>
      </c>
      <c r="C38" s="27"/>
      <c r="D38" s="27"/>
    </row>
    <row r="39" spans="1:4" ht="18.75" customHeight="1">
      <c r="A39" s="235"/>
      <c r="B39" s="183" t="s">
        <v>644</v>
      </c>
      <c r="C39" s="27">
        <v>4171296771</v>
      </c>
      <c r="D39" s="27">
        <v>3123678317</v>
      </c>
    </row>
    <row r="40" spans="1:4" ht="18.75" customHeight="1">
      <c r="A40" s="235"/>
      <c r="B40" s="183" t="s">
        <v>645</v>
      </c>
      <c r="C40" s="27"/>
      <c r="D40" s="27"/>
    </row>
    <row r="41" spans="1:4" ht="18.75" customHeight="1">
      <c r="A41" s="235">
        <v>2</v>
      </c>
      <c r="B41" s="236" t="s">
        <v>646</v>
      </c>
      <c r="C41" s="236">
        <f>SUM(C42:C44)</f>
        <v>744339065</v>
      </c>
      <c r="D41" s="236">
        <f>SUM(D42:D44)</f>
        <v>593759065</v>
      </c>
    </row>
    <row r="42" spans="1:4" ht="18.75" customHeight="1">
      <c r="A42" s="235"/>
      <c r="B42" s="183" t="s">
        <v>647</v>
      </c>
      <c r="C42" s="27">
        <v>744339065</v>
      </c>
      <c r="D42" s="27">
        <v>593759065</v>
      </c>
    </row>
    <row r="43" spans="1:4" ht="18.75" customHeight="1">
      <c r="A43" s="235"/>
      <c r="B43" s="183" t="s">
        <v>648</v>
      </c>
      <c r="C43" s="27"/>
      <c r="D43" s="27"/>
    </row>
    <row r="44" spans="1:4" ht="18.75" customHeight="1">
      <c r="A44" s="235"/>
      <c r="B44" s="183" t="s">
        <v>649</v>
      </c>
      <c r="C44" s="27"/>
      <c r="D44" s="27"/>
    </row>
    <row r="45" spans="1:4" ht="18.75" customHeight="1">
      <c r="A45" s="238" t="s">
        <v>650</v>
      </c>
      <c r="B45" s="239" t="s">
        <v>651</v>
      </c>
      <c r="C45" s="239">
        <f>C27+C30</f>
        <v>65171803419</v>
      </c>
      <c r="D45" s="239">
        <f>D27+D30</f>
        <v>62604512882</v>
      </c>
    </row>
    <row r="46" spans="1:4" ht="21" customHeight="1">
      <c r="A46" s="240"/>
      <c r="B46" s="241"/>
      <c r="C46" s="241"/>
      <c r="D46" s="241"/>
    </row>
    <row r="47" spans="1:2" ht="21" customHeight="1">
      <c r="A47" s="233" t="s">
        <v>652</v>
      </c>
      <c r="B47" s="233" t="s">
        <v>653</v>
      </c>
    </row>
    <row r="48" spans="1:4" ht="21" customHeight="1">
      <c r="A48" s="6" t="s">
        <v>609</v>
      </c>
      <c r="B48" s="7" t="s">
        <v>610</v>
      </c>
      <c r="C48" s="7" t="s">
        <v>654</v>
      </c>
      <c r="D48" s="7" t="s">
        <v>655</v>
      </c>
    </row>
    <row r="49" spans="1:4" ht="21" customHeight="1">
      <c r="A49" s="242">
        <v>1</v>
      </c>
      <c r="B49" s="243" t="s">
        <v>656</v>
      </c>
      <c r="C49" s="243">
        <v>17328570784</v>
      </c>
      <c r="D49" s="243">
        <v>32561625727</v>
      </c>
    </row>
    <row r="50" spans="1:4" ht="21" customHeight="1">
      <c r="A50" s="235">
        <v>2</v>
      </c>
      <c r="B50" s="236" t="s">
        <v>657</v>
      </c>
      <c r="C50" s="236"/>
      <c r="D50" s="236">
        <v>16767619</v>
      </c>
    </row>
    <row r="51" spans="1:4" ht="21" customHeight="1">
      <c r="A51" s="235">
        <v>3</v>
      </c>
      <c r="B51" s="236" t="s">
        <v>658</v>
      </c>
      <c r="C51" s="236">
        <f>C49-C50</f>
        <v>17328570784</v>
      </c>
      <c r="D51" s="236">
        <f>D49-D50</f>
        <v>32544858108</v>
      </c>
    </row>
    <row r="52" spans="1:4" ht="21" customHeight="1">
      <c r="A52" s="235">
        <v>4</v>
      </c>
      <c r="B52" s="236" t="s">
        <v>659</v>
      </c>
      <c r="C52" s="236">
        <v>13502103158</v>
      </c>
      <c r="D52" s="236">
        <v>24266211716</v>
      </c>
    </row>
    <row r="53" spans="1:4" ht="21" customHeight="1">
      <c r="A53" s="235">
        <v>5</v>
      </c>
      <c r="B53" s="236" t="s">
        <v>660</v>
      </c>
      <c r="C53" s="236">
        <f>C51-C52</f>
        <v>3826467626</v>
      </c>
      <c r="D53" s="236">
        <f>D51-D52</f>
        <v>8278646392</v>
      </c>
    </row>
    <row r="54" spans="1:4" ht="21" customHeight="1">
      <c r="A54" s="235">
        <v>6</v>
      </c>
      <c r="B54" s="236" t="s">
        <v>661</v>
      </c>
      <c r="C54" s="236">
        <v>26622713</v>
      </c>
      <c r="D54" s="236">
        <v>92969289</v>
      </c>
    </row>
    <row r="55" spans="1:4" ht="21" customHeight="1">
      <c r="A55" s="235">
        <v>7</v>
      </c>
      <c r="B55" s="236" t="s">
        <v>662</v>
      </c>
      <c r="C55" s="236">
        <v>124918905</v>
      </c>
      <c r="D55" s="236">
        <v>279900472</v>
      </c>
    </row>
    <row r="56" spans="1:4" ht="21" customHeight="1">
      <c r="A56" s="235">
        <v>8</v>
      </c>
      <c r="B56" s="236" t="s">
        <v>663</v>
      </c>
      <c r="C56" s="236">
        <v>513734294</v>
      </c>
      <c r="D56" s="236">
        <v>1293304637</v>
      </c>
    </row>
    <row r="57" spans="1:4" ht="21" customHeight="1">
      <c r="A57" s="235">
        <v>9</v>
      </c>
      <c r="B57" s="236" t="s">
        <v>664</v>
      </c>
      <c r="C57" s="236">
        <v>1754291862</v>
      </c>
      <c r="D57" s="236">
        <v>3478032715</v>
      </c>
    </row>
    <row r="58" spans="1:4" ht="21" customHeight="1">
      <c r="A58" s="235">
        <v>10</v>
      </c>
      <c r="B58" s="236" t="s">
        <v>709</v>
      </c>
      <c r="C58" s="236">
        <f>C53+C54-C55-C56-C57</f>
        <v>1460145278</v>
      </c>
      <c r="D58" s="236">
        <f>D53+D54-D55-D56-D57</f>
        <v>3320377857</v>
      </c>
    </row>
    <row r="59" spans="1:4" ht="21" customHeight="1">
      <c r="A59" s="235">
        <v>11</v>
      </c>
      <c r="B59" s="236" t="s">
        <v>665</v>
      </c>
      <c r="C59" s="236">
        <v>311804194</v>
      </c>
      <c r="D59" s="236">
        <v>311806232</v>
      </c>
    </row>
    <row r="60" spans="1:4" ht="21" customHeight="1">
      <c r="A60" s="235">
        <v>12</v>
      </c>
      <c r="B60" s="236" t="s">
        <v>666</v>
      </c>
      <c r="C60" s="236"/>
      <c r="D60" s="236"/>
    </row>
    <row r="61" spans="1:4" ht="21" customHeight="1">
      <c r="A61" s="235">
        <v>13</v>
      </c>
      <c r="B61" s="236" t="s">
        <v>667</v>
      </c>
      <c r="C61" s="236">
        <f>C59-C60</f>
        <v>311804194</v>
      </c>
      <c r="D61" s="236">
        <f>D59-D60</f>
        <v>311806232</v>
      </c>
    </row>
    <row r="62" spans="1:4" ht="21" customHeight="1">
      <c r="A62" s="235">
        <v>14</v>
      </c>
      <c r="B62" s="236" t="s">
        <v>668</v>
      </c>
      <c r="C62" s="236">
        <f>C58+C61</f>
        <v>1771949472</v>
      </c>
      <c r="D62" s="236">
        <f>D58+D61</f>
        <v>3632184089</v>
      </c>
    </row>
    <row r="63" spans="1:4" ht="21" customHeight="1">
      <c r="A63" s="235">
        <v>15</v>
      </c>
      <c r="B63" s="236" t="s">
        <v>669</v>
      </c>
      <c r="C63" s="236">
        <v>248072926</v>
      </c>
      <c r="D63" s="236">
        <v>508505772</v>
      </c>
    </row>
    <row r="64" spans="1:4" ht="21" customHeight="1">
      <c r="A64" s="235">
        <v>16</v>
      </c>
      <c r="B64" s="236" t="s">
        <v>670</v>
      </c>
      <c r="C64" s="236">
        <f>C62-C63</f>
        <v>1523876546</v>
      </c>
      <c r="D64" s="236">
        <f>D62-D63</f>
        <v>3123678317</v>
      </c>
    </row>
    <row r="65" spans="1:4" ht="21" customHeight="1">
      <c r="A65" s="235">
        <v>17</v>
      </c>
      <c r="B65" s="236" t="s">
        <v>671</v>
      </c>
      <c r="C65" s="282">
        <f>C64/1714330</f>
        <v>888.9050217869371</v>
      </c>
      <c r="D65" s="282">
        <f>D64/1714330</f>
        <v>1822.098614035804</v>
      </c>
    </row>
    <row r="66" spans="1:4" ht="21" customHeight="1">
      <c r="A66" s="244">
        <v>18</v>
      </c>
      <c r="B66" s="245" t="s">
        <v>672</v>
      </c>
      <c r="C66" s="283">
        <v>375</v>
      </c>
      <c r="D66" s="283">
        <v>700</v>
      </c>
    </row>
    <row r="68" ht="15.75">
      <c r="C68" s="3" t="s">
        <v>742</v>
      </c>
    </row>
    <row r="69" ht="21" customHeight="1">
      <c r="C69" s="246" t="s">
        <v>708</v>
      </c>
    </row>
    <row r="70" ht="21" customHeight="1">
      <c r="C70" s="246" t="s">
        <v>0</v>
      </c>
    </row>
    <row r="74" ht="21" customHeight="1">
      <c r="C74" s="4" t="s">
        <v>1</v>
      </c>
    </row>
  </sheetData>
  <mergeCells count="2">
    <mergeCell ref="A5:D5"/>
    <mergeCell ref="A6:D6"/>
  </mergeCells>
  <printOptions/>
  <pageMargins left="0.75" right="0.57" top="0.25" bottom="0.28" header="0.17" footer="0.17"/>
  <pageSetup horizontalDpi="600" verticalDpi="600" orientation="portrait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"/>
  <sheetViews>
    <sheetView workbookViewId="0" topLeftCell="A101">
      <selection activeCell="A1" sqref="A1:E123"/>
    </sheetView>
  </sheetViews>
  <sheetFormatPr defaultColWidth="9.00390625" defaultRowHeight="12.75"/>
  <cols>
    <col min="1" max="1" width="52.625" style="2" customWidth="1"/>
    <col min="2" max="2" width="8.875" style="1" customWidth="1"/>
    <col min="3" max="3" width="7.625" style="1" customWidth="1"/>
    <col min="4" max="5" width="18.125" style="2" customWidth="1"/>
    <col min="6" max="7" width="22.875" style="2" hidden="1" customWidth="1"/>
    <col min="8" max="8" width="0.37109375" style="2" hidden="1" customWidth="1"/>
    <col min="9" max="16384" width="9.125" style="2" customWidth="1"/>
  </cols>
  <sheetData>
    <row r="1" spans="1:5" ht="18.75" customHeight="1">
      <c r="A1" s="265"/>
      <c r="B1" s="331" t="s">
        <v>17</v>
      </c>
      <c r="C1" s="332"/>
      <c r="D1" s="330" t="s">
        <v>2</v>
      </c>
      <c r="E1" s="330"/>
    </row>
    <row r="2" spans="1:5" ht="15.75" customHeight="1">
      <c r="A2" s="248"/>
      <c r="B2" s="250" t="s">
        <v>18</v>
      </c>
      <c r="C2" s="250"/>
      <c r="D2" s="337" t="s">
        <v>196</v>
      </c>
      <c r="E2" s="337"/>
    </row>
    <row r="3" spans="1:5" ht="18">
      <c r="A3" s="267" t="s">
        <v>674</v>
      </c>
      <c r="B3" s="333" t="s">
        <v>19</v>
      </c>
      <c r="C3" s="333"/>
      <c r="D3" s="337" t="s">
        <v>197</v>
      </c>
      <c r="E3" s="337"/>
    </row>
    <row r="4" spans="1:5" ht="22.5" customHeight="1">
      <c r="A4" s="266" t="s">
        <v>675</v>
      </c>
      <c r="B4" s="252"/>
      <c r="C4" s="252"/>
      <c r="D4" s="252"/>
      <c r="E4" s="252"/>
    </row>
    <row r="5" spans="1:5" ht="27.75" customHeight="1">
      <c r="A5" s="334" t="s">
        <v>64</v>
      </c>
      <c r="B5" s="334"/>
      <c r="C5" s="334"/>
      <c r="D5" s="334"/>
      <c r="E5" s="334"/>
    </row>
    <row r="6" spans="1:5" ht="18.75" customHeight="1">
      <c r="A6" s="335" t="s">
        <v>711</v>
      </c>
      <c r="B6" s="335"/>
      <c r="C6" s="335"/>
      <c r="D6" s="335"/>
      <c r="E6" s="335"/>
    </row>
    <row r="7" spans="1:5" ht="15" customHeight="1">
      <c r="A7" s="336" t="s">
        <v>712</v>
      </c>
      <c r="B7" s="336"/>
      <c r="C7" s="336"/>
      <c r="D7" s="336"/>
      <c r="E7" s="336"/>
    </row>
    <row r="8" spans="2:5" ht="15.75">
      <c r="B8" s="3"/>
      <c r="C8" s="4"/>
      <c r="E8" s="5" t="s">
        <v>65</v>
      </c>
    </row>
    <row r="9" spans="1:8" ht="17.25" customHeight="1">
      <c r="A9" s="6" t="s">
        <v>66</v>
      </c>
      <c r="B9" s="7" t="s">
        <v>67</v>
      </c>
      <c r="C9" s="8" t="s">
        <v>68</v>
      </c>
      <c r="D9" s="7" t="s">
        <v>195</v>
      </c>
      <c r="E9" s="7" t="s">
        <v>70</v>
      </c>
      <c r="F9" s="7" t="s">
        <v>71</v>
      </c>
      <c r="G9" s="7" t="s">
        <v>72</v>
      </c>
      <c r="H9" s="7"/>
    </row>
    <row r="10" spans="1:8" ht="17.25" customHeight="1">
      <c r="A10" s="9" t="s">
        <v>73</v>
      </c>
      <c r="B10" s="10">
        <v>100</v>
      </c>
      <c r="C10" s="10"/>
      <c r="D10" s="11">
        <f>D11+D14+D17+D24+D27</f>
        <v>35528024921</v>
      </c>
      <c r="E10" s="11">
        <f>E11+E14+E17+E24+E27</f>
        <v>31767380580</v>
      </c>
      <c r="F10" s="11" t="e">
        <f>F11+F14+F17+F24+F27+#REF!</f>
        <v>#REF!</v>
      </c>
      <c r="G10" s="11" t="e">
        <f>G11+G14+G17+G24+G27+#REF!</f>
        <v>#REF!</v>
      </c>
      <c r="H10" s="11" t="e">
        <f>H11+H14+H17+H24+H27+#REF!</f>
        <v>#REF!</v>
      </c>
    </row>
    <row r="11" spans="1:8" ht="17.25" customHeight="1">
      <c r="A11" s="12" t="s">
        <v>74</v>
      </c>
      <c r="B11" s="13">
        <v>110</v>
      </c>
      <c r="C11" s="13"/>
      <c r="D11" s="14">
        <f>D12+D13</f>
        <v>1983502909</v>
      </c>
      <c r="E11" s="14">
        <f>E12+E13</f>
        <v>2148725469</v>
      </c>
      <c r="F11" s="15" t="e">
        <f>F12+F13+#REF!</f>
        <v>#REF!</v>
      </c>
      <c r="G11" s="15" t="e">
        <f>G12+G13+#REF!</f>
        <v>#REF!</v>
      </c>
      <c r="H11" s="15" t="e">
        <f>H12+H13+#REF!</f>
        <v>#REF!</v>
      </c>
    </row>
    <row r="12" spans="1:8" ht="17.25" customHeight="1">
      <c r="A12" s="16" t="s">
        <v>75</v>
      </c>
      <c r="B12" s="17">
        <v>111</v>
      </c>
      <c r="C12" s="17" t="s">
        <v>76</v>
      </c>
      <c r="D12" s="18">
        <v>1983502909</v>
      </c>
      <c r="E12" s="18">
        <v>2148725469</v>
      </c>
      <c r="F12" s="18">
        <v>241018495</v>
      </c>
      <c r="G12" s="18">
        <v>157167058</v>
      </c>
      <c r="H12" s="18">
        <v>1814674</v>
      </c>
    </row>
    <row r="13" spans="1:8" ht="17.25" customHeight="1">
      <c r="A13" s="16" t="s">
        <v>77</v>
      </c>
      <c r="B13" s="17">
        <v>112</v>
      </c>
      <c r="C13" s="17"/>
      <c r="D13" s="18"/>
      <c r="E13" s="18"/>
      <c r="F13" s="18">
        <f>226062951+18952683+300000000+9217260+239603804+3276000000</f>
        <v>4069836698</v>
      </c>
      <c r="G13" s="18">
        <f>277752365+51108405+300000000+8764275+39760730+3526000000</f>
        <v>4203385775</v>
      </c>
      <c r="H13" s="18">
        <f>745811821+24986919+2160000000+46000000+8439308+39760730+3626000000</f>
        <v>6650998778</v>
      </c>
    </row>
    <row r="14" spans="1:8" ht="17.25" customHeight="1">
      <c r="A14" s="12" t="s">
        <v>78</v>
      </c>
      <c r="B14" s="13">
        <v>120</v>
      </c>
      <c r="C14" s="17" t="s">
        <v>79</v>
      </c>
      <c r="D14" s="14">
        <f>D15+D16</f>
        <v>0</v>
      </c>
      <c r="E14" s="14">
        <f>E15+E16</f>
        <v>0</v>
      </c>
      <c r="F14" s="15" t="e">
        <f>F15+#REF!+F16</f>
        <v>#REF!</v>
      </c>
      <c r="G14" s="15" t="e">
        <f>G15+#REF!+G16</f>
        <v>#REF!</v>
      </c>
      <c r="H14" s="15" t="e">
        <f>H15+#REF!+H16</f>
        <v>#REF!</v>
      </c>
    </row>
    <row r="15" spans="1:8" ht="17.25" customHeight="1" hidden="1">
      <c r="A15" s="16" t="s">
        <v>80</v>
      </c>
      <c r="B15" s="17">
        <v>121</v>
      </c>
      <c r="C15" s="17"/>
      <c r="D15" s="18"/>
      <c r="E15" s="18"/>
      <c r="F15" s="18"/>
      <c r="G15" s="18"/>
      <c r="H15" s="18"/>
    </row>
    <row r="16" spans="1:8" ht="17.25" customHeight="1" hidden="1">
      <c r="A16" s="16" t="s">
        <v>81</v>
      </c>
      <c r="B16" s="17">
        <v>129</v>
      </c>
      <c r="C16" s="17"/>
      <c r="D16" s="18"/>
      <c r="E16" s="18"/>
      <c r="F16" s="18"/>
      <c r="G16" s="18"/>
      <c r="H16" s="18"/>
    </row>
    <row r="17" spans="1:8" ht="17.25" customHeight="1">
      <c r="A17" s="12" t="s">
        <v>82</v>
      </c>
      <c r="B17" s="13">
        <v>130</v>
      </c>
      <c r="C17" s="13"/>
      <c r="D17" s="14">
        <f>D18+D19+D20+D21+D22+D23</f>
        <v>14581402231</v>
      </c>
      <c r="E17" s="14">
        <f>E18+E19+E20+E21+E22+E23</f>
        <v>13239307049</v>
      </c>
      <c r="F17" s="15" t="e">
        <f>F18+F19+F20+F21+F22+F23</f>
        <v>#REF!</v>
      </c>
      <c r="G17" s="15" t="e">
        <f>G18+G19+G20+G21+G22+G23</f>
        <v>#REF!</v>
      </c>
      <c r="H17" s="15" t="e">
        <f>H18+H19+H20+H21+H22+H23</f>
        <v>#REF!</v>
      </c>
    </row>
    <row r="18" spans="1:8" ht="17.25" customHeight="1">
      <c r="A18" s="16" t="s">
        <v>83</v>
      </c>
      <c r="B18" s="17">
        <v>131</v>
      </c>
      <c r="C18" s="17"/>
      <c r="D18" s="18">
        <v>16681833010</v>
      </c>
      <c r="E18" s="18">
        <v>14223795113</v>
      </c>
      <c r="F18" s="18">
        <v>12578049321</v>
      </c>
      <c r="G18" s="18">
        <v>10130146218</v>
      </c>
      <c r="H18" s="18">
        <v>11600741663</v>
      </c>
    </row>
    <row r="19" spans="1:8" ht="17.25" customHeight="1">
      <c r="A19" s="16" t="s">
        <v>84</v>
      </c>
      <c r="B19" s="17">
        <v>132</v>
      </c>
      <c r="C19" s="17"/>
      <c r="D19" s="18">
        <v>358568915</v>
      </c>
      <c r="E19" s="18">
        <v>1423215006</v>
      </c>
      <c r="F19" s="18">
        <v>469580427</v>
      </c>
      <c r="G19" s="18">
        <v>556031929</v>
      </c>
      <c r="H19" s="18">
        <v>356959933</v>
      </c>
    </row>
    <row r="20" spans="1:8" ht="17.25" customHeight="1" hidden="1">
      <c r="A20" s="16" t="s">
        <v>85</v>
      </c>
      <c r="B20" s="17">
        <v>133</v>
      </c>
      <c r="C20" s="17"/>
      <c r="D20" s="18"/>
      <c r="E20" s="18"/>
      <c r="F20" s="18"/>
      <c r="G20" s="18"/>
      <c r="H20" s="18"/>
    </row>
    <row r="21" spans="1:8" ht="17.25" customHeight="1" hidden="1">
      <c r="A21" s="16" t="s">
        <v>86</v>
      </c>
      <c r="B21" s="17">
        <v>134</v>
      </c>
      <c r="C21" s="17"/>
      <c r="D21" s="18"/>
      <c r="E21" s="18"/>
      <c r="F21" s="18" t="e">
        <f>#REF!+#REF!</f>
        <v>#REF!</v>
      </c>
      <c r="G21" s="18" t="e">
        <f>#REF!+#REF!</f>
        <v>#REF!</v>
      </c>
      <c r="H21" s="18" t="e">
        <f>#REF!+#REF!</f>
        <v>#REF!</v>
      </c>
    </row>
    <row r="22" spans="1:8" ht="17.25" customHeight="1">
      <c r="A22" s="16" t="s">
        <v>87</v>
      </c>
      <c r="B22" s="17">
        <v>135</v>
      </c>
      <c r="C22" s="17" t="s">
        <v>88</v>
      </c>
      <c r="D22" s="18">
        <v>78475206</v>
      </c>
      <c r="E22" s="18">
        <v>129771830</v>
      </c>
      <c r="F22" s="18">
        <f>98071329+850000+24353800+8938385+24542753</f>
        <v>156756267</v>
      </c>
      <c r="G22" s="18">
        <f>81598339+15936400+8814185+37982753</f>
        <v>144331677</v>
      </c>
      <c r="H22" s="18">
        <f>77312507+28581300+8378061+15175353</f>
        <v>129447221</v>
      </c>
    </row>
    <row r="23" spans="1:8" ht="17.25" customHeight="1">
      <c r="A23" s="16" t="s">
        <v>89</v>
      </c>
      <c r="B23" s="17">
        <v>139</v>
      </c>
      <c r="C23" s="17"/>
      <c r="D23" s="19">
        <v>-2537474900</v>
      </c>
      <c r="E23" s="19">
        <v>-2537474900</v>
      </c>
      <c r="F23" s="18">
        <v>-447227630</v>
      </c>
      <c r="G23" s="18">
        <v>-447227630</v>
      </c>
      <c r="H23" s="18"/>
    </row>
    <row r="24" spans="1:8" ht="17.25" customHeight="1">
      <c r="A24" s="12" t="s">
        <v>90</v>
      </c>
      <c r="B24" s="13">
        <v>140</v>
      </c>
      <c r="C24" s="13"/>
      <c r="D24" s="14">
        <f>SUM(D25:D26)</f>
        <v>18867582573</v>
      </c>
      <c r="E24" s="14">
        <f>SUM(E25:E26)</f>
        <v>15993051142</v>
      </c>
      <c r="F24" s="15">
        <f>SUM(F25:F26)</f>
        <v>-413924000</v>
      </c>
      <c r="G24" s="15">
        <f>SUM(G25:G26)</f>
        <v>-413924000</v>
      </c>
      <c r="H24" s="15">
        <f>SUM(H25:H26)</f>
        <v>0</v>
      </c>
    </row>
    <row r="25" spans="1:8" ht="17.25" customHeight="1">
      <c r="A25" s="16" t="s">
        <v>91</v>
      </c>
      <c r="B25" s="17">
        <v>141</v>
      </c>
      <c r="C25" s="17" t="s">
        <v>92</v>
      </c>
      <c r="D25" s="18">
        <v>18867582573</v>
      </c>
      <c r="E25" s="18">
        <v>15993051142</v>
      </c>
      <c r="F25" s="18"/>
      <c r="G25" s="18"/>
      <c r="H25" s="18"/>
    </row>
    <row r="26" spans="1:8" ht="17.25" customHeight="1">
      <c r="A26" s="16" t="s">
        <v>93</v>
      </c>
      <c r="B26" s="17">
        <v>149</v>
      </c>
      <c r="C26" s="17"/>
      <c r="D26" s="18"/>
      <c r="E26" s="18"/>
      <c r="F26" s="18">
        <v>-413924000</v>
      </c>
      <c r="G26" s="18">
        <v>-413924000</v>
      </c>
      <c r="H26" s="18"/>
    </row>
    <row r="27" spans="1:8" ht="17.25" customHeight="1">
      <c r="A27" s="12" t="s">
        <v>94</v>
      </c>
      <c r="B27" s="13">
        <v>150</v>
      </c>
      <c r="C27" s="13"/>
      <c r="D27" s="14">
        <f>SUM(D28:D31)</f>
        <v>95537208</v>
      </c>
      <c r="E27" s="14">
        <f>SUM(E28:E31)</f>
        <v>386296920</v>
      </c>
      <c r="F27" s="15">
        <f>SUM(F28:F31)</f>
        <v>515531811</v>
      </c>
      <c r="G27" s="15">
        <f>SUM(G28:G31)</f>
        <v>651799394</v>
      </c>
      <c r="H27" s="15">
        <f>SUM(H28:H31)</f>
        <v>713841355</v>
      </c>
    </row>
    <row r="28" spans="1:8" ht="17.25" customHeight="1">
      <c r="A28" s="16" t="s">
        <v>95</v>
      </c>
      <c r="B28" s="17">
        <v>151</v>
      </c>
      <c r="C28" s="17"/>
      <c r="D28" s="18">
        <v>22003000</v>
      </c>
      <c r="E28" s="18">
        <v>44726000</v>
      </c>
      <c r="F28" s="18">
        <v>495239811</v>
      </c>
      <c r="G28" s="18">
        <v>624086394</v>
      </c>
      <c r="H28" s="18">
        <v>338743106</v>
      </c>
    </row>
    <row r="29" spans="1:8" ht="17.25" customHeight="1">
      <c r="A29" s="16" t="s">
        <v>96</v>
      </c>
      <c r="B29" s="17">
        <v>152</v>
      </c>
      <c r="C29" s="17"/>
      <c r="D29" s="18">
        <v>1850165</v>
      </c>
      <c r="E29" s="18">
        <v>270400211</v>
      </c>
      <c r="F29" s="18"/>
      <c r="G29" s="18"/>
      <c r="H29" s="18"/>
    </row>
    <row r="30" spans="1:8" ht="17.25" customHeight="1">
      <c r="A30" s="16" t="s">
        <v>97</v>
      </c>
      <c r="B30" s="17">
        <v>154</v>
      </c>
      <c r="C30" s="17" t="s">
        <v>98</v>
      </c>
      <c r="D30" s="18"/>
      <c r="E30" s="18"/>
      <c r="F30" s="18"/>
      <c r="G30" s="18"/>
      <c r="H30" s="18"/>
    </row>
    <row r="31" spans="1:8" ht="17.25" customHeight="1">
      <c r="A31" s="16" t="s">
        <v>99</v>
      </c>
      <c r="B31" s="17">
        <v>158</v>
      </c>
      <c r="C31" s="17"/>
      <c r="D31" s="18">
        <v>71684043</v>
      </c>
      <c r="E31" s="18">
        <v>71170709</v>
      </c>
      <c r="F31" s="18">
        <v>20292000</v>
      </c>
      <c r="G31" s="18">
        <v>27713000</v>
      </c>
      <c r="H31" s="18">
        <v>375098249</v>
      </c>
    </row>
    <row r="32" spans="1:8" ht="17.25" customHeight="1">
      <c r="A32" s="20" t="s">
        <v>100</v>
      </c>
      <c r="B32" s="21">
        <v>200</v>
      </c>
      <c r="C32" s="21"/>
      <c r="D32" s="22">
        <f>D39+D53+D58+D33</f>
        <v>27076487961</v>
      </c>
      <c r="E32" s="22">
        <f>E39+E53+E58+E33</f>
        <v>27657345259</v>
      </c>
      <c r="F32" s="22">
        <f>F39+F53+F58+F59</f>
        <v>6537970346</v>
      </c>
      <c r="G32" s="22">
        <f>G39+G53+G58+G59</f>
        <v>6782346019</v>
      </c>
      <c r="H32" s="22">
        <f>H39+H53+H58+H59</f>
        <v>28302994746</v>
      </c>
    </row>
    <row r="33" spans="1:8" ht="17.25" customHeight="1">
      <c r="A33" s="12" t="s">
        <v>101</v>
      </c>
      <c r="B33" s="23">
        <v>210</v>
      </c>
      <c r="C33" s="24"/>
      <c r="D33" s="12">
        <f>SUM(D34:D38)</f>
        <v>4870717250</v>
      </c>
      <c r="E33" s="12">
        <f>SUM(E34:E38)</f>
        <v>6157717250</v>
      </c>
      <c r="F33" s="22"/>
      <c r="G33" s="22"/>
      <c r="H33" s="22"/>
    </row>
    <row r="34" spans="1:8" ht="17.25" customHeight="1">
      <c r="A34" s="16" t="s">
        <v>102</v>
      </c>
      <c r="B34" s="24">
        <v>211</v>
      </c>
      <c r="C34" s="24"/>
      <c r="D34" s="16">
        <v>4870717250</v>
      </c>
      <c r="E34" s="16">
        <v>6157717250</v>
      </c>
      <c r="F34" s="22"/>
      <c r="G34" s="22"/>
      <c r="H34" s="22"/>
    </row>
    <row r="35" spans="1:8" ht="17.25" customHeight="1" hidden="1">
      <c r="A35" s="16" t="s">
        <v>103</v>
      </c>
      <c r="B35" s="24">
        <v>212</v>
      </c>
      <c r="C35" s="24"/>
      <c r="D35" s="16"/>
      <c r="E35" s="16"/>
      <c r="F35" s="22"/>
      <c r="G35" s="22"/>
      <c r="H35" s="22"/>
    </row>
    <row r="36" spans="1:8" ht="17.25" customHeight="1" hidden="1">
      <c r="A36" s="16" t="s">
        <v>104</v>
      </c>
      <c r="B36" s="24">
        <v>213</v>
      </c>
      <c r="C36" s="24" t="s">
        <v>105</v>
      </c>
      <c r="D36" s="16"/>
      <c r="E36" s="16"/>
      <c r="F36" s="22"/>
      <c r="G36" s="22"/>
      <c r="H36" s="22"/>
    </row>
    <row r="37" spans="1:8" ht="17.25" customHeight="1" hidden="1">
      <c r="A37" s="16" t="s">
        <v>106</v>
      </c>
      <c r="B37" s="24">
        <v>214</v>
      </c>
      <c r="C37" s="24" t="s">
        <v>107</v>
      </c>
      <c r="D37" s="16"/>
      <c r="E37" s="16"/>
      <c r="F37" s="22"/>
      <c r="G37" s="22"/>
      <c r="H37" s="22"/>
    </row>
    <row r="38" spans="1:8" ht="17.25" customHeight="1">
      <c r="A38" s="16" t="s">
        <v>108</v>
      </c>
      <c r="B38" s="24">
        <v>219</v>
      </c>
      <c r="C38" s="24"/>
      <c r="D38" s="16"/>
      <c r="E38" s="16"/>
      <c r="F38" s="22"/>
      <c r="G38" s="22"/>
      <c r="H38" s="22"/>
    </row>
    <row r="39" spans="1:8" ht="17.25" customHeight="1">
      <c r="A39" s="12" t="s">
        <v>109</v>
      </c>
      <c r="B39" s="13">
        <v>220</v>
      </c>
      <c r="C39" s="13"/>
      <c r="D39" s="14">
        <f>D40+D43+D46+D49</f>
        <v>22182170711</v>
      </c>
      <c r="E39" s="14">
        <f>E40+E43+E46+E49</f>
        <v>21476028009</v>
      </c>
      <c r="F39" s="15">
        <f>F40+F43+F46</f>
        <v>5000740666</v>
      </c>
      <c r="G39" s="15">
        <f>G40+G43+G46</f>
        <v>5079948339</v>
      </c>
      <c r="H39" s="15">
        <f>H40+H43+H46</f>
        <v>4991375091</v>
      </c>
    </row>
    <row r="40" spans="1:8" ht="17.25" customHeight="1">
      <c r="A40" s="16" t="s">
        <v>110</v>
      </c>
      <c r="B40" s="17">
        <v>221</v>
      </c>
      <c r="C40" s="17" t="s">
        <v>111</v>
      </c>
      <c r="D40" s="18">
        <f>D41+D42</f>
        <v>19119153409</v>
      </c>
      <c r="E40" s="18">
        <f>E41+E42</f>
        <v>17855266651</v>
      </c>
      <c r="F40" s="18">
        <f>F41+F42</f>
        <v>5000740666</v>
      </c>
      <c r="G40" s="18">
        <f>G41+G42</f>
        <v>5079948339</v>
      </c>
      <c r="H40" s="18">
        <f>H41+H42</f>
        <v>4991375091</v>
      </c>
    </row>
    <row r="41" spans="1:8" ht="17.25" customHeight="1">
      <c r="A41" s="25" t="s">
        <v>112</v>
      </c>
      <c r="B41" s="26">
        <v>222</v>
      </c>
      <c r="C41" s="26"/>
      <c r="D41" s="27">
        <v>37668863402</v>
      </c>
      <c r="E41" s="27">
        <v>34902804259</v>
      </c>
      <c r="F41" s="27">
        <v>14259282718</v>
      </c>
      <c r="G41" s="27">
        <v>14623274582</v>
      </c>
      <c r="H41" s="18">
        <v>14581374693</v>
      </c>
    </row>
    <row r="42" spans="1:8" ht="17.25" customHeight="1">
      <c r="A42" s="25" t="s">
        <v>113</v>
      </c>
      <c r="B42" s="26">
        <v>223</v>
      </c>
      <c r="C42" s="26"/>
      <c r="D42" s="214">
        <v>-18549709993</v>
      </c>
      <c r="E42" s="214">
        <v>-17047537608</v>
      </c>
      <c r="F42" s="27">
        <v>-9258542052</v>
      </c>
      <c r="G42" s="27">
        <v>-9543326243</v>
      </c>
      <c r="H42" s="27">
        <v>-9589999602</v>
      </c>
    </row>
    <row r="43" spans="1:8" ht="17.25" customHeight="1">
      <c r="A43" s="16" t="s">
        <v>114</v>
      </c>
      <c r="B43" s="17">
        <v>224</v>
      </c>
      <c r="C43" s="17" t="s">
        <v>115</v>
      </c>
      <c r="D43" s="18">
        <f>D44-D45</f>
        <v>0</v>
      </c>
      <c r="E43" s="18">
        <f>E44-E45</f>
        <v>0</v>
      </c>
      <c r="F43" s="18"/>
      <c r="G43" s="18"/>
      <c r="H43" s="18"/>
    </row>
    <row r="44" spans="1:8" ht="17.25" customHeight="1" hidden="1">
      <c r="A44" s="25" t="s">
        <v>112</v>
      </c>
      <c r="B44" s="26">
        <v>225</v>
      </c>
      <c r="C44" s="26"/>
      <c r="D44" s="27"/>
      <c r="E44" s="27"/>
      <c r="F44" s="27"/>
      <c r="G44" s="27"/>
      <c r="H44" s="27"/>
    </row>
    <row r="45" spans="1:8" ht="17.25" customHeight="1" hidden="1">
      <c r="A45" s="25" t="s">
        <v>113</v>
      </c>
      <c r="B45" s="26">
        <v>226</v>
      </c>
      <c r="C45" s="26"/>
      <c r="D45" s="27"/>
      <c r="E45" s="27"/>
      <c r="F45" s="27"/>
      <c r="G45" s="27"/>
      <c r="H45" s="27"/>
    </row>
    <row r="46" spans="1:8" ht="17.25" customHeight="1">
      <c r="A46" s="16" t="s">
        <v>116</v>
      </c>
      <c r="B46" s="17">
        <v>227</v>
      </c>
      <c r="C46" s="17" t="s">
        <v>117</v>
      </c>
      <c r="D46" s="18">
        <f>D47+D48</f>
        <v>2939367092</v>
      </c>
      <c r="E46" s="18">
        <f>E47+E48</f>
        <v>2234399526</v>
      </c>
      <c r="F46" s="18"/>
      <c r="G46" s="18"/>
      <c r="H46" s="18"/>
    </row>
    <row r="47" spans="1:8" ht="17.25" customHeight="1">
      <c r="A47" s="25" t="s">
        <v>112</v>
      </c>
      <c r="B47" s="26">
        <v>228</v>
      </c>
      <c r="C47" s="26"/>
      <c r="D47" s="27">
        <v>3038689253</v>
      </c>
      <c r="E47" s="27">
        <v>2260956000</v>
      </c>
      <c r="F47" s="27"/>
      <c r="G47" s="27"/>
      <c r="H47" s="27"/>
    </row>
    <row r="48" spans="1:8" ht="17.25" customHeight="1">
      <c r="A48" s="25" t="s">
        <v>113</v>
      </c>
      <c r="B48" s="26">
        <v>229</v>
      </c>
      <c r="C48" s="26"/>
      <c r="D48" s="214">
        <v>-99322161</v>
      </c>
      <c r="E48" s="214">
        <v>-26556474</v>
      </c>
      <c r="F48" s="27"/>
      <c r="G48" s="27"/>
      <c r="H48" s="27"/>
    </row>
    <row r="49" spans="1:8" ht="17.25" customHeight="1">
      <c r="A49" s="16" t="s">
        <v>118</v>
      </c>
      <c r="B49" s="26">
        <v>230</v>
      </c>
      <c r="C49" s="17" t="s">
        <v>119</v>
      </c>
      <c r="D49" s="18">
        <v>123650210</v>
      </c>
      <c r="E49" s="18">
        <v>1386361832</v>
      </c>
      <c r="F49" s="27"/>
      <c r="G49" s="27"/>
      <c r="H49" s="27"/>
    </row>
    <row r="50" spans="1:8" ht="17.25" customHeight="1">
      <c r="A50" s="12" t="s">
        <v>120</v>
      </c>
      <c r="B50" s="13">
        <v>240</v>
      </c>
      <c r="C50" s="13" t="s">
        <v>121</v>
      </c>
      <c r="D50" s="14">
        <f>D51+D52</f>
        <v>0</v>
      </c>
      <c r="E50" s="14">
        <f>E51+E52</f>
        <v>0</v>
      </c>
      <c r="F50" s="27"/>
      <c r="G50" s="27"/>
      <c r="H50" s="27"/>
    </row>
    <row r="51" spans="1:8" ht="17.25" customHeight="1" hidden="1">
      <c r="A51" s="28" t="s">
        <v>122</v>
      </c>
      <c r="B51" s="26">
        <v>241</v>
      </c>
      <c r="C51" s="17"/>
      <c r="D51" s="18"/>
      <c r="E51" s="18"/>
      <c r="F51" s="27"/>
      <c r="G51" s="27"/>
      <c r="H51" s="27"/>
    </row>
    <row r="52" spans="1:8" ht="17.25" customHeight="1" hidden="1">
      <c r="A52" s="28" t="s">
        <v>123</v>
      </c>
      <c r="B52" s="26">
        <v>242</v>
      </c>
      <c r="C52" s="17"/>
      <c r="D52" s="18"/>
      <c r="E52" s="18"/>
      <c r="F52" s="27"/>
      <c r="G52" s="27"/>
      <c r="H52" s="27"/>
    </row>
    <row r="53" spans="1:8" ht="17.25" customHeight="1">
      <c r="A53" s="12" t="s">
        <v>124</v>
      </c>
      <c r="B53" s="29">
        <v>250</v>
      </c>
      <c r="C53" s="13"/>
      <c r="D53" s="14">
        <f>SUM(D54:D57)</f>
        <v>23600000</v>
      </c>
      <c r="E53" s="14">
        <f>SUM(E54:E57)</f>
        <v>23600000</v>
      </c>
      <c r="F53" s="15">
        <f>SUM(F54:F57)</f>
        <v>1537229680</v>
      </c>
      <c r="G53" s="15">
        <f>SUM(G54:G57)</f>
        <v>1537229680</v>
      </c>
      <c r="H53" s="15">
        <f>SUM(H54:H57)</f>
        <v>21084287320</v>
      </c>
    </row>
    <row r="54" spans="1:8" ht="17.25" customHeight="1" hidden="1">
      <c r="A54" s="16" t="s">
        <v>125</v>
      </c>
      <c r="B54" s="17">
        <v>251</v>
      </c>
      <c r="C54" s="17"/>
      <c r="D54" s="18"/>
      <c r="E54" s="18"/>
      <c r="F54" s="18"/>
      <c r="G54" s="18"/>
      <c r="H54" s="18"/>
    </row>
    <row r="55" spans="1:8" ht="17.25" customHeight="1" hidden="1">
      <c r="A55" s="16" t="s">
        <v>126</v>
      </c>
      <c r="B55" s="17">
        <v>252</v>
      </c>
      <c r="C55" s="17"/>
      <c r="D55" s="18"/>
      <c r="E55" s="18"/>
      <c r="F55" s="18">
        <f>519976500-300146820</f>
        <v>219829680</v>
      </c>
      <c r="G55" s="18">
        <f>519976500-300146820</f>
        <v>219829680</v>
      </c>
      <c r="H55" s="18">
        <f>20067034140-300146820</f>
        <v>19766887320</v>
      </c>
    </row>
    <row r="56" spans="1:8" ht="17.25" customHeight="1">
      <c r="A56" s="16" t="s">
        <v>127</v>
      </c>
      <c r="B56" s="17">
        <v>258</v>
      </c>
      <c r="C56" s="17" t="s">
        <v>128</v>
      </c>
      <c r="D56" s="18">
        <v>23600000</v>
      </c>
      <c r="E56" s="18">
        <v>23600000</v>
      </c>
      <c r="F56" s="18">
        <v>1317400000</v>
      </c>
      <c r="G56" s="18">
        <v>1317400000</v>
      </c>
      <c r="H56" s="18">
        <v>1317400000</v>
      </c>
    </row>
    <row r="57" spans="1:8" ht="17.25" customHeight="1">
      <c r="A57" s="16" t="s">
        <v>129</v>
      </c>
      <c r="B57" s="17">
        <v>259</v>
      </c>
      <c r="C57" s="17"/>
      <c r="D57" s="18"/>
      <c r="E57" s="18"/>
      <c r="F57" s="18"/>
      <c r="G57" s="18"/>
      <c r="H57" s="18"/>
    </row>
    <row r="58" spans="1:8" ht="17.25" customHeight="1">
      <c r="A58" s="12" t="s">
        <v>130</v>
      </c>
      <c r="B58" s="13">
        <v>260</v>
      </c>
      <c r="C58" s="29"/>
      <c r="D58" s="14">
        <f>SUM(D59:D61)</f>
        <v>0</v>
      </c>
      <c r="E58" s="14">
        <f>SUM(E59:E61)</f>
        <v>0</v>
      </c>
      <c r="F58" s="15"/>
      <c r="G58" s="15">
        <v>165168000</v>
      </c>
      <c r="H58" s="15">
        <f>367677035+1859655300</f>
        <v>2227332335</v>
      </c>
    </row>
    <row r="59" spans="1:8" ht="17.25" customHeight="1">
      <c r="A59" s="16" t="s">
        <v>131</v>
      </c>
      <c r="B59" s="17">
        <v>261</v>
      </c>
      <c r="C59" s="17" t="s">
        <v>132</v>
      </c>
      <c r="D59" s="18"/>
      <c r="E59" s="15"/>
      <c r="F59" s="30"/>
      <c r="G59" s="30"/>
      <c r="H59" s="30"/>
    </row>
    <row r="60" spans="1:8" ht="17.25" customHeight="1" hidden="1">
      <c r="A60" s="16" t="s">
        <v>133</v>
      </c>
      <c r="B60" s="17">
        <v>262</v>
      </c>
      <c r="C60" s="17" t="s">
        <v>134</v>
      </c>
      <c r="D60" s="15"/>
      <c r="E60" s="15"/>
      <c r="F60" s="31"/>
      <c r="G60" s="31"/>
      <c r="H60" s="31"/>
    </row>
    <row r="61" spans="1:8" ht="17.25" customHeight="1" hidden="1">
      <c r="A61" s="32" t="s">
        <v>135</v>
      </c>
      <c r="B61" s="33">
        <v>268</v>
      </c>
      <c r="C61" s="34"/>
      <c r="D61" s="35"/>
      <c r="E61" s="35"/>
      <c r="F61" s="31"/>
      <c r="G61" s="31"/>
      <c r="H61" s="31"/>
    </row>
    <row r="62" spans="1:8" ht="17.25" customHeight="1">
      <c r="A62" s="41" t="s">
        <v>136</v>
      </c>
      <c r="B62" s="268">
        <v>270</v>
      </c>
      <c r="C62" s="268"/>
      <c r="D62" s="43">
        <f>D32+D10</f>
        <v>62604512882</v>
      </c>
      <c r="E62" s="43">
        <f>E32+E10</f>
        <v>59424725839</v>
      </c>
      <c r="F62" s="36" t="e">
        <f>F32+F10</f>
        <v>#REF!</v>
      </c>
      <c r="G62" s="36" t="e">
        <f>G32+G10</f>
        <v>#REF!</v>
      </c>
      <c r="H62" s="36" t="e">
        <f>H32+H10</f>
        <v>#REF!</v>
      </c>
    </row>
    <row r="63" spans="1:8" ht="17.25" customHeight="1">
      <c r="A63" s="240"/>
      <c r="B63" s="46"/>
      <c r="C63" s="46"/>
      <c r="D63" s="241"/>
      <c r="E63" s="241"/>
      <c r="F63" s="36"/>
      <c r="G63" s="36"/>
      <c r="H63" s="36"/>
    </row>
    <row r="64" spans="1:8" ht="17.25" customHeight="1">
      <c r="A64" s="240"/>
      <c r="B64" s="46"/>
      <c r="C64" s="46"/>
      <c r="D64" s="241"/>
      <c r="E64" s="241"/>
      <c r="F64" s="36"/>
      <c r="G64" s="36"/>
      <c r="H64" s="36"/>
    </row>
    <row r="65" spans="1:8" ht="15.75">
      <c r="A65" s="6" t="s">
        <v>137</v>
      </c>
      <c r="B65" s="7" t="s">
        <v>67</v>
      </c>
      <c r="C65" s="37" t="s">
        <v>68</v>
      </c>
      <c r="D65" s="7" t="s">
        <v>195</v>
      </c>
      <c r="E65" s="7" t="s">
        <v>70</v>
      </c>
      <c r="F65" s="7" t="s">
        <v>71</v>
      </c>
      <c r="G65" s="7" t="s">
        <v>138</v>
      </c>
      <c r="H65" s="7" t="s">
        <v>69</v>
      </c>
    </row>
    <row r="66" spans="1:8" ht="16.5" customHeight="1">
      <c r="A66" s="38" t="s">
        <v>139</v>
      </c>
      <c r="B66" s="39">
        <v>300</v>
      </c>
      <c r="C66" s="39"/>
      <c r="D66" s="11">
        <f>D67+D78</f>
        <v>35693975500</v>
      </c>
      <c r="E66" s="11">
        <f>E67+E78</f>
        <v>32326072274</v>
      </c>
      <c r="F66" s="11" t="e">
        <f>F67+F78+#REF!</f>
        <v>#REF!</v>
      </c>
      <c r="G66" s="11" t="e">
        <f>G67+G78+#REF!</f>
        <v>#REF!</v>
      </c>
      <c r="H66" s="11" t="e">
        <f>H67+H78+#REF!</f>
        <v>#REF!</v>
      </c>
    </row>
    <row r="67" spans="1:8" ht="16.5" customHeight="1">
      <c r="A67" s="12" t="s">
        <v>140</v>
      </c>
      <c r="B67" s="13">
        <v>310</v>
      </c>
      <c r="C67" s="13"/>
      <c r="D67" s="14">
        <f>SUM(D68:D77)</f>
        <v>33331646060</v>
      </c>
      <c r="E67" s="14">
        <f>SUM(E68:E77)</f>
        <v>29874702109</v>
      </c>
      <c r="F67" s="22">
        <f>SUM(F68:F76)</f>
        <v>10331924751</v>
      </c>
      <c r="G67" s="22">
        <f>SUM(G68:G76)</f>
        <v>10445523352</v>
      </c>
      <c r="H67" s="22">
        <f>SUM(H68:H76)</f>
        <v>15082431340</v>
      </c>
    </row>
    <row r="68" spans="1:8" ht="16.5" customHeight="1">
      <c r="A68" s="16" t="s">
        <v>141</v>
      </c>
      <c r="B68" s="17">
        <v>311</v>
      </c>
      <c r="C68" s="17" t="s">
        <v>142</v>
      </c>
      <c r="D68" s="18">
        <v>7000000000</v>
      </c>
      <c r="E68" s="18">
        <v>5000000000</v>
      </c>
      <c r="F68" s="18"/>
      <c r="G68" s="18"/>
      <c r="H68" s="18"/>
    </row>
    <row r="69" spans="1:8" ht="16.5" customHeight="1">
      <c r="A69" s="16" t="s">
        <v>143</v>
      </c>
      <c r="B69" s="17">
        <v>312</v>
      </c>
      <c r="C69" s="17"/>
      <c r="D69" s="18">
        <v>15210174480</v>
      </c>
      <c r="E69" s="18">
        <v>15870442125</v>
      </c>
      <c r="F69" s="18">
        <v>4892222971</v>
      </c>
      <c r="G69" s="18">
        <v>5207918153</v>
      </c>
      <c r="H69" s="18">
        <v>6626911654</v>
      </c>
    </row>
    <row r="70" spans="1:8" ht="16.5" customHeight="1">
      <c r="A70" s="16" t="s">
        <v>144</v>
      </c>
      <c r="B70" s="17">
        <v>313</v>
      </c>
      <c r="C70" s="17"/>
      <c r="D70" s="18">
        <v>4942310544</v>
      </c>
      <c r="E70" s="18">
        <v>2393917729</v>
      </c>
      <c r="F70" s="18">
        <v>259283358</v>
      </c>
      <c r="G70" s="18">
        <v>412112752</v>
      </c>
      <c r="H70" s="18">
        <v>803983239</v>
      </c>
    </row>
    <row r="71" spans="1:8" ht="16.5" customHeight="1">
      <c r="A71" s="16" t="s">
        <v>145</v>
      </c>
      <c r="B71" s="17">
        <v>314</v>
      </c>
      <c r="C71" s="17" t="s">
        <v>146</v>
      </c>
      <c r="D71" s="18">
        <v>180235927</v>
      </c>
      <c r="E71" s="18">
        <v>14573541</v>
      </c>
      <c r="F71" s="18">
        <f>233913505+890272000+40324000+17319800</f>
        <v>1181829305</v>
      </c>
      <c r="G71" s="18">
        <f>51481290+718644000+78124000+22041200</f>
        <v>870290490</v>
      </c>
      <c r="H71" s="18">
        <f>94127477+598953000+88224000+17804800</f>
        <v>799109277</v>
      </c>
    </row>
    <row r="72" spans="1:8" ht="16.5" customHeight="1">
      <c r="A72" s="16" t="s">
        <v>147</v>
      </c>
      <c r="B72" s="17">
        <v>315</v>
      </c>
      <c r="C72" s="17"/>
      <c r="D72" s="18">
        <v>1432580654</v>
      </c>
      <c r="E72" s="18">
        <v>1613334854</v>
      </c>
      <c r="F72" s="18">
        <v>3737949008</v>
      </c>
      <c r="G72" s="18">
        <v>3701569708</v>
      </c>
      <c r="H72" s="18">
        <v>1576073308</v>
      </c>
    </row>
    <row r="73" spans="1:8" ht="16.5" customHeight="1">
      <c r="A73" s="16" t="s">
        <v>148</v>
      </c>
      <c r="B73" s="17">
        <v>316</v>
      </c>
      <c r="C73" s="17" t="s">
        <v>149</v>
      </c>
      <c r="D73" s="18">
        <v>3070875500</v>
      </c>
      <c r="E73" s="18">
        <v>3139746712</v>
      </c>
      <c r="F73" s="18"/>
      <c r="G73" s="18"/>
      <c r="H73" s="18"/>
    </row>
    <row r="74" spans="1:8" ht="16.5" customHeight="1" hidden="1">
      <c r="A74" s="16" t="s">
        <v>150</v>
      </c>
      <c r="B74" s="17">
        <v>317</v>
      </c>
      <c r="C74" s="17"/>
      <c r="D74" s="18"/>
      <c r="E74" s="18"/>
      <c r="F74" s="18">
        <v>7115782</v>
      </c>
      <c r="G74" s="18">
        <v>731922</v>
      </c>
      <c r="H74" s="18"/>
    </row>
    <row r="75" spans="1:8" ht="16.5" customHeight="1" hidden="1">
      <c r="A75" s="16" t="s">
        <v>151</v>
      </c>
      <c r="B75" s="17">
        <v>318</v>
      </c>
      <c r="C75" s="17"/>
      <c r="D75" s="18"/>
      <c r="E75" s="18"/>
      <c r="F75" s="18"/>
      <c r="G75" s="18"/>
      <c r="H75" s="18"/>
    </row>
    <row r="76" spans="1:8" ht="16.5" customHeight="1">
      <c r="A76" s="16" t="s">
        <v>152</v>
      </c>
      <c r="B76" s="17">
        <v>319</v>
      </c>
      <c r="C76" s="17" t="s">
        <v>153</v>
      </c>
      <c r="D76" s="18">
        <v>1017571155</v>
      </c>
      <c r="E76" s="18">
        <v>1052985200</v>
      </c>
      <c r="F76" s="18">
        <f>15767000+26000000+194865394+16891933</f>
        <v>253524327</v>
      </c>
      <c r="G76" s="18">
        <f>16400000+32000000+185921394+18578933</f>
        <v>252900327</v>
      </c>
      <c r="H76" s="18">
        <f>16100000+4974478933+251774929+34000000</f>
        <v>5276353862</v>
      </c>
    </row>
    <row r="77" spans="1:8" ht="16.5" customHeight="1">
      <c r="A77" s="16" t="s">
        <v>154</v>
      </c>
      <c r="B77" s="17">
        <v>320</v>
      </c>
      <c r="C77" s="17"/>
      <c r="D77" s="18">
        <v>477897800</v>
      </c>
      <c r="E77" s="18">
        <v>789701948</v>
      </c>
      <c r="F77" s="18"/>
      <c r="G77" s="18"/>
      <c r="H77" s="18"/>
    </row>
    <row r="78" spans="1:8" ht="16.5" customHeight="1">
      <c r="A78" s="12" t="s">
        <v>155</v>
      </c>
      <c r="B78" s="13">
        <v>330</v>
      </c>
      <c r="C78" s="13"/>
      <c r="D78" s="14">
        <f>SUM(D79:D85)</f>
        <v>2362329440</v>
      </c>
      <c r="E78" s="14">
        <f>SUM(E79:E85)</f>
        <v>2451370165</v>
      </c>
      <c r="F78" s="15">
        <f>F79+F84</f>
        <v>0</v>
      </c>
      <c r="G78" s="15">
        <f>G79+G84</f>
        <v>0</v>
      </c>
      <c r="H78" s="15">
        <f>H79+H84</f>
        <v>1859655300</v>
      </c>
    </row>
    <row r="79" spans="1:8" ht="16.5" customHeight="1">
      <c r="A79" s="16" t="s">
        <v>156</v>
      </c>
      <c r="B79" s="17">
        <v>331</v>
      </c>
      <c r="C79" s="17"/>
      <c r="D79" s="18">
        <v>0</v>
      </c>
      <c r="E79" s="18">
        <v>0</v>
      </c>
      <c r="F79" s="18"/>
      <c r="G79" s="18"/>
      <c r="H79" s="18">
        <v>1859655300</v>
      </c>
    </row>
    <row r="80" spans="1:8" ht="16.5" customHeight="1">
      <c r="A80" s="16" t="s">
        <v>157</v>
      </c>
      <c r="B80" s="17">
        <v>332</v>
      </c>
      <c r="C80" s="17" t="s">
        <v>158</v>
      </c>
      <c r="D80" s="18"/>
      <c r="E80" s="18"/>
      <c r="F80" s="18"/>
      <c r="G80" s="18"/>
      <c r="H80" s="18"/>
    </row>
    <row r="81" spans="1:8" ht="16.5" customHeight="1">
      <c r="A81" s="16" t="s">
        <v>159</v>
      </c>
      <c r="B81" s="17">
        <v>333</v>
      </c>
      <c r="C81" s="17"/>
      <c r="D81" s="18">
        <v>125010000</v>
      </c>
      <c r="E81" s="18">
        <v>125010000</v>
      </c>
      <c r="F81" s="18"/>
      <c r="G81" s="18"/>
      <c r="H81" s="18"/>
    </row>
    <row r="82" spans="1:8" ht="16.5" customHeight="1">
      <c r="A82" s="16" t="s">
        <v>160</v>
      </c>
      <c r="B82" s="17">
        <v>334</v>
      </c>
      <c r="C82" s="17" t="s">
        <v>161</v>
      </c>
      <c r="D82" s="18">
        <v>2000000000</v>
      </c>
      <c r="E82" s="18">
        <v>2000000000</v>
      </c>
      <c r="F82" s="18"/>
      <c r="G82" s="18"/>
      <c r="H82" s="18"/>
    </row>
    <row r="83" spans="1:8" ht="16.5" customHeight="1">
      <c r="A83" s="16" t="s">
        <v>162</v>
      </c>
      <c r="B83" s="17">
        <v>335</v>
      </c>
      <c r="C83" s="17" t="s">
        <v>134</v>
      </c>
      <c r="D83" s="18"/>
      <c r="E83" s="18"/>
      <c r="F83" s="18"/>
      <c r="G83" s="18"/>
      <c r="H83" s="18"/>
    </row>
    <row r="84" spans="1:8" ht="16.5" customHeight="1">
      <c r="A84" s="16" t="s">
        <v>163</v>
      </c>
      <c r="B84" s="17">
        <v>336</v>
      </c>
      <c r="C84" s="17"/>
      <c r="D84" s="18">
        <v>237319440</v>
      </c>
      <c r="E84" s="18">
        <v>326360165</v>
      </c>
      <c r="F84" s="18"/>
      <c r="G84" s="18"/>
      <c r="H84" s="18"/>
    </row>
    <row r="85" spans="1:8" ht="16.5" customHeight="1">
      <c r="A85" s="16" t="s">
        <v>164</v>
      </c>
      <c r="B85" s="17">
        <v>337</v>
      </c>
      <c r="C85" s="17"/>
      <c r="D85" s="18"/>
      <c r="E85" s="18"/>
      <c r="F85" s="18"/>
      <c r="G85" s="18"/>
      <c r="H85" s="18"/>
    </row>
    <row r="86" spans="1:8" ht="16.5" customHeight="1">
      <c r="A86" s="40" t="s">
        <v>165</v>
      </c>
      <c r="B86" s="21">
        <v>400</v>
      </c>
      <c r="C86" s="21"/>
      <c r="D86" s="22">
        <f>D87+D101</f>
        <v>26910537382</v>
      </c>
      <c r="E86" s="22">
        <f>E87+E101</f>
        <v>27098653565</v>
      </c>
      <c r="F86" s="22" t="e">
        <f>F87+F101</f>
        <v>#REF!</v>
      </c>
      <c r="G86" s="22" t="e">
        <f>G87+G101</f>
        <v>#REF!</v>
      </c>
      <c r="H86" s="22" t="e">
        <f>H87+H101</f>
        <v>#REF!</v>
      </c>
    </row>
    <row r="87" spans="1:8" ht="16.5" customHeight="1">
      <c r="A87" s="12" t="s">
        <v>166</v>
      </c>
      <c r="B87" s="13">
        <v>410</v>
      </c>
      <c r="C87" s="13" t="s">
        <v>167</v>
      </c>
      <c r="D87" s="14">
        <f>SUM(D88:D97)</f>
        <v>26316778317</v>
      </c>
      <c r="E87" s="14">
        <f>SUM(E88:E97)</f>
        <v>26885433990</v>
      </c>
      <c r="F87" s="15">
        <f>SUM(F88:F95)</f>
        <v>17491204312</v>
      </c>
      <c r="G87" s="15">
        <f>SUM(G88:G95)</f>
        <v>17923801376</v>
      </c>
      <c r="H87" s="15">
        <f>SUM(H88:H95)</f>
        <v>37392101961</v>
      </c>
    </row>
    <row r="88" spans="1:8" ht="16.5" customHeight="1">
      <c r="A88" s="16" t="s">
        <v>168</v>
      </c>
      <c r="B88" s="17">
        <v>411</v>
      </c>
      <c r="C88" s="17"/>
      <c r="D88" s="18">
        <v>17143300000</v>
      </c>
      <c r="E88" s="18">
        <v>17143300000</v>
      </c>
      <c r="F88" s="18">
        <v>14743028722</v>
      </c>
      <c r="G88" s="18">
        <v>14738307322</v>
      </c>
      <c r="H88" s="18">
        <v>27918380987</v>
      </c>
    </row>
    <row r="89" spans="1:8" ht="16.5" customHeight="1">
      <c r="A89" s="16" t="s">
        <v>169</v>
      </c>
      <c r="B89" s="17">
        <v>412</v>
      </c>
      <c r="C89" s="17"/>
      <c r="D89" s="18"/>
      <c r="E89" s="18"/>
      <c r="F89" s="18"/>
      <c r="G89" s="18"/>
      <c r="H89" s="18">
        <v>6186259240</v>
      </c>
    </row>
    <row r="90" spans="1:8" ht="16.5" customHeight="1" hidden="1">
      <c r="A90" s="16" t="s">
        <v>170</v>
      </c>
      <c r="B90" s="17">
        <v>413</v>
      </c>
      <c r="C90" s="17"/>
      <c r="D90" s="18"/>
      <c r="E90" s="18"/>
      <c r="F90" s="18"/>
      <c r="G90" s="18"/>
      <c r="H90" s="18"/>
    </row>
    <row r="91" spans="1:8" ht="16.5" customHeight="1" hidden="1">
      <c r="A91" s="16" t="s">
        <v>171</v>
      </c>
      <c r="B91" s="17">
        <v>414</v>
      </c>
      <c r="C91" s="17"/>
      <c r="D91" s="18"/>
      <c r="E91" s="18"/>
      <c r="F91" s="18"/>
      <c r="G91" s="18"/>
      <c r="H91" s="18"/>
    </row>
    <row r="92" spans="1:8" ht="16.5" customHeight="1" hidden="1">
      <c r="A92" s="16" t="s">
        <v>172</v>
      </c>
      <c r="B92" s="17">
        <v>415</v>
      </c>
      <c r="C92" s="17"/>
      <c r="D92" s="18"/>
      <c r="E92" s="18"/>
      <c r="F92" s="18">
        <v>857514047</v>
      </c>
      <c r="G92" s="18">
        <v>857514047</v>
      </c>
      <c r="H92" s="18">
        <v>2042236182</v>
      </c>
    </row>
    <row r="93" spans="1:8" ht="16.5" customHeight="1" hidden="1">
      <c r="A93" s="16" t="s">
        <v>173</v>
      </c>
      <c r="B93" s="17">
        <v>416</v>
      </c>
      <c r="C93" s="17"/>
      <c r="D93" s="18"/>
      <c r="E93" s="18"/>
      <c r="F93" s="18">
        <v>638941000</v>
      </c>
      <c r="G93" s="18">
        <v>638941000</v>
      </c>
      <c r="H93" s="18">
        <v>957275000</v>
      </c>
    </row>
    <row r="94" spans="1:8" ht="16.5" customHeight="1">
      <c r="A94" s="16" t="s">
        <v>174</v>
      </c>
      <c r="B94" s="17">
        <v>417</v>
      </c>
      <c r="C94" s="17"/>
      <c r="D94" s="18">
        <v>5399800000</v>
      </c>
      <c r="E94" s="18">
        <v>3950000000</v>
      </c>
      <c r="F94" s="18">
        <v>1251720543</v>
      </c>
      <c r="G94" s="18">
        <v>1689039007</v>
      </c>
      <c r="H94" s="18">
        <v>287950552</v>
      </c>
    </row>
    <row r="95" spans="1:8" ht="16.5" customHeight="1">
      <c r="A95" s="16" t="s">
        <v>175</v>
      </c>
      <c r="B95" s="17">
        <v>418</v>
      </c>
      <c r="C95" s="17"/>
      <c r="D95" s="18">
        <v>650000000</v>
      </c>
      <c r="E95" s="18">
        <v>400000000</v>
      </c>
      <c r="F95" s="18">
        <v>0</v>
      </c>
      <c r="G95" s="18">
        <v>0</v>
      </c>
      <c r="H95" s="18">
        <v>0</v>
      </c>
    </row>
    <row r="96" spans="1:8" ht="16.5" customHeight="1">
      <c r="A96" s="16" t="s">
        <v>176</v>
      </c>
      <c r="B96" s="17">
        <v>419</v>
      </c>
      <c r="C96" s="17"/>
      <c r="D96" s="18"/>
      <c r="E96" s="18"/>
      <c r="F96" s="18"/>
      <c r="G96" s="18"/>
      <c r="H96" s="18"/>
    </row>
    <row r="97" spans="1:8" ht="16.5" customHeight="1">
      <c r="A97" s="16" t="s">
        <v>177</v>
      </c>
      <c r="B97" s="17">
        <v>420</v>
      </c>
      <c r="C97" s="17"/>
      <c r="D97" s="18">
        <f>SUM(D98:D99)</f>
        <v>3123678317</v>
      </c>
      <c r="E97" s="18">
        <f>SUM(E98:E99)</f>
        <v>5392133990</v>
      </c>
      <c r="F97" s="18"/>
      <c r="G97" s="18"/>
      <c r="H97" s="18"/>
    </row>
    <row r="98" spans="1:8" ht="16.5" customHeight="1">
      <c r="A98" s="25" t="s">
        <v>3</v>
      </c>
      <c r="B98" s="26"/>
      <c r="C98" s="26"/>
      <c r="D98" s="27"/>
      <c r="E98" s="27">
        <v>5392133990</v>
      </c>
      <c r="F98" s="18"/>
      <c r="G98" s="18"/>
      <c r="H98" s="18"/>
    </row>
    <row r="99" spans="1:8" ht="16.5" customHeight="1">
      <c r="A99" s="25" t="s">
        <v>15</v>
      </c>
      <c r="B99" s="26"/>
      <c r="C99" s="26"/>
      <c r="D99" s="27">
        <v>3123678317</v>
      </c>
      <c r="E99" s="27"/>
      <c r="F99" s="18"/>
      <c r="G99" s="18"/>
      <c r="H99" s="18"/>
    </row>
    <row r="100" spans="1:8" ht="16.5" customHeight="1">
      <c r="A100" s="16" t="s">
        <v>178</v>
      </c>
      <c r="B100" s="17">
        <v>421</v>
      </c>
      <c r="C100" s="17"/>
      <c r="D100" s="18"/>
      <c r="E100" s="18"/>
      <c r="F100" s="18"/>
      <c r="G100" s="18"/>
      <c r="H100" s="18"/>
    </row>
    <row r="101" spans="1:8" ht="16.5" customHeight="1">
      <c r="A101" s="12" t="s">
        <v>179</v>
      </c>
      <c r="B101" s="13">
        <v>430</v>
      </c>
      <c r="C101" s="29"/>
      <c r="D101" s="15">
        <f>SUM(D102:D104)</f>
        <v>593759065</v>
      </c>
      <c r="E101" s="15">
        <f>SUM(E102:E104)</f>
        <v>213219575</v>
      </c>
      <c r="F101" s="15" t="e">
        <f>SUM(F102:F104)+#REF!</f>
        <v>#REF!</v>
      </c>
      <c r="G101" s="15" t="e">
        <f>SUM(G102:G104)+#REF!</f>
        <v>#REF!</v>
      </c>
      <c r="H101" s="15" t="e">
        <f>SUM(H102:H104)+#REF!</f>
        <v>#REF!</v>
      </c>
    </row>
    <row r="102" spans="1:8" ht="16.5" customHeight="1">
      <c r="A102" s="16" t="s">
        <v>180</v>
      </c>
      <c r="B102" s="17">
        <v>431</v>
      </c>
      <c r="C102" s="17"/>
      <c r="D102" s="18">
        <v>593759065</v>
      </c>
      <c r="E102" s="18">
        <v>213219575</v>
      </c>
      <c r="F102" s="18">
        <v>319470000</v>
      </c>
      <c r="G102" s="18">
        <v>319470000</v>
      </c>
      <c r="H102" s="18">
        <v>478637000</v>
      </c>
    </row>
    <row r="103" spans="1:8" ht="16.5" customHeight="1">
      <c r="A103" s="16" t="s">
        <v>181</v>
      </c>
      <c r="B103" s="17">
        <v>432</v>
      </c>
      <c r="C103" s="17"/>
      <c r="D103" s="18"/>
      <c r="E103" s="18"/>
      <c r="F103" s="18">
        <v>1252276361</v>
      </c>
      <c r="G103" s="18">
        <v>1172276361</v>
      </c>
      <c r="H103" s="18">
        <v>1407062361</v>
      </c>
    </row>
    <row r="104" spans="1:8" ht="16.5" customHeight="1">
      <c r="A104" s="16" t="s">
        <v>182</v>
      </c>
      <c r="B104" s="17">
        <v>433</v>
      </c>
      <c r="C104" s="17"/>
      <c r="D104" s="18"/>
      <c r="E104" s="18"/>
      <c r="F104" s="18"/>
      <c r="G104" s="18"/>
      <c r="H104" s="18"/>
    </row>
    <row r="105" spans="1:8" ht="16.5" customHeight="1">
      <c r="A105" s="41" t="s">
        <v>183</v>
      </c>
      <c r="B105" s="42">
        <v>440</v>
      </c>
      <c r="C105" s="42"/>
      <c r="D105" s="43">
        <f>D86+D66</f>
        <v>62604512882</v>
      </c>
      <c r="E105" s="43">
        <f>E86+E66</f>
        <v>59424725839</v>
      </c>
      <c r="F105" s="44" t="e">
        <f>F86+F66</f>
        <v>#REF!</v>
      </c>
      <c r="G105" s="44" t="e">
        <f>G86+G66</f>
        <v>#REF!</v>
      </c>
      <c r="H105" s="44" t="e">
        <f>H86+H66</f>
        <v>#REF!</v>
      </c>
    </row>
    <row r="106" spans="1:8" ht="13.5" customHeight="1">
      <c r="A106" s="46"/>
      <c r="B106" s="46"/>
      <c r="C106" s="46"/>
      <c r="D106" s="47"/>
      <c r="E106" s="47"/>
      <c r="F106" s="47"/>
      <c r="G106" s="47"/>
      <c r="H106" s="47"/>
    </row>
    <row r="107" spans="2:3" ht="22.5">
      <c r="B107" s="48" t="s">
        <v>184</v>
      </c>
      <c r="C107" s="49"/>
    </row>
    <row r="108" spans="1:8" ht="15.75">
      <c r="A108" s="50" t="s">
        <v>185</v>
      </c>
      <c r="B108" s="7" t="s">
        <v>67</v>
      </c>
      <c r="C108" s="37" t="s">
        <v>68</v>
      </c>
      <c r="D108" s="51" t="s">
        <v>138</v>
      </c>
      <c r="E108" s="51" t="s">
        <v>70</v>
      </c>
      <c r="F108" s="51" t="s">
        <v>138</v>
      </c>
      <c r="G108" s="51" t="s">
        <v>138</v>
      </c>
      <c r="H108" s="51" t="s">
        <v>69</v>
      </c>
    </row>
    <row r="109" spans="1:8" ht="16.5" customHeight="1">
      <c r="A109" s="52" t="s">
        <v>186</v>
      </c>
      <c r="B109" s="53"/>
      <c r="C109" s="53">
        <v>24</v>
      </c>
      <c r="D109" s="54"/>
      <c r="E109" s="55"/>
      <c r="F109" s="54"/>
      <c r="G109" s="54"/>
      <c r="H109" s="54"/>
    </row>
    <row r="110" spans="1:8" ht="16.5" customHeight="1" hidden="1">
      <c r="A110" s="16" t="s">
        <v>187</v>
      </c>
      <c r="B110" s="17"/>
      <c r="C110" s="17"/>
      <c r="D110" s="16"/>
      <c r="E110" s="16"/>
      <c r="F110" s="18"/>
      <c r="G110" s="18"/>
      <c r="H110" s="18"/>
    </row>
    <row r="111" spans="1:8" ht="16.5" customHeight="1" hidden="1">
      <c r="A111" s="16" t="s">
        <v>188</v>
      </c>
      <c r="B111" s="17"/>
      <c r="C111" s="17"/>
      <c r="D111" s="16"/>
      <c r="E111" s="16"/>
      <c r="F111" s="18"/>
      <c r="G111" s="18"/>
      <c r="H111" s="18"/>
    </row>
    <row r="112" spans="1:8" ht="16.5" customHeight="1">
      <c r="A112" s="16" t="s">
        <v>189</v>
      </c>
      <c r="B112" s="17"/>
      <c r="C112" s="17"/>
      <c r="D112" s="16">
        <v>593191343</v>
      </c>
      <c r="E112" s="16">
        <v>593191343</v>
      </c>
      <c r="F112" s="18"/>
      <c r="G112" s="18"/>
      <c r="H112" s="18"/>
    </row>
    <row r="113" spans="1:8" ht="16.5" customHeight="1">
      <c r="A113" s="16" t="s">
        <v>190</v>
      </c>
      <c r="B113" s="17"/>
      <c r="C113" s="17"/>
      <c r="D113" s="16"/>
      <c r="E113" s="16"/>
      <c r="F113" s="18"/>
      <c r="G113" s="18"/>
      <c r="H113" s="18"/>
    </row>
    <row r="114" spans="1:8" ht="16.5" customHeight="1">
      <c r="A114" s="16" t="s">
        <v>191</v>
      </c>
      <c r="B114" s="17"/>
      <c r="C114" s="17"/>
      <c r="D114" s="16">
        <f>744766255+E114+830171817</f>
        <v>3818958504</v>
      </c>
      <c r="E114" s="16">
        <v>2244020432</v>
      </c>
      <c r="F114" s="18"/>
      <c r="G114" s="18"/>
      <c r="H114" s="18"/>
    </row>
    <row r="115" spans="1:8" ht="16.5" customHeight="1">
      <c r="A115" s="16" t="s">
        <v>192</v>
      </c>
      <c r="B115" s="17"/>
      <c r="C115" s="17"/>
      <c r="D115" s="16"/>
      <c r="E115" s="16"/>
      <c r="F115" s="18"/>
      <c r="G115" s="18"/>
      <c r="H115" s="18"/>
    </row>
    <row r="116" spans="1:8" ht="15">
      <c r="A116" s="32" t="s">
        <v>193</v>
      </c>
      <c r="B116" s="33"/>
      <c r="C116" s="33"/>
      <c r="D116" s="32">
        <f>634244000+148875735</f>
        <v>783119735</v>
      </c>
      <c r="E116" s="32">
        <f>634244000+148875735</f>
        <v>783119735</v>
      </c>
      <c r="F116" s="56"/>
      <c r="G116" s="56"/>
      <c r="H116" s="56"/>
    </row>
    <row r="117" ht="15">
      <c r="A117" s="57" t="s">
        <v>713</v>
      </c>
    </row>
    <row r="118" spans="1:8" s="60" customFormat="1" ht="22.5" customHeight="1">
      <c r="A118" s="276" t="s">
        <v>16</v>
      </c>
      <c r="B118" s="277"/>
      <c r="C118" s="277"/>
      <c r="D118" s="276" t="s">
        <v>705</v>
      </c>
      <c r="E118" s="278"/>
      <c r="F118" s="58"/>
      <c r="G118" s="58"/>
      <c r="H118" s="58" t="s">
        <v>194</v>
      </c>
    </row>
    <row r="119" spans="1:8" s="60" customFormat="1" ht="18">
      <c r="A119" s="58"/>
      <c r="B119" s="59"/>
      <c r="C119" s="59"/>
      <c r="D119" s="272" t="s">
        <v>703</v>
      </c>
      <c r="F119" s="58"/>
      <c r="G119" s="58"/>
      <c r="H119" s="58"/>
    </row>
    <row r="120" ht="15.75">
      <c r="A120" s="45"/>
    </row>
    <row r="121" ht="15.75">
      <c r="A121" s="45"/>
    </row>
    <row r="122" ht="15.75">
      <c r="A122" s="45"/>
    </row>
    <row r="123" spans="1:5" ht="15.75">
      <c r="A123" s="247" t="s">
        <v>679</v>
      </c>
      <c r="D123" s="330"/>
      <c r="E123" s="330"/>
    </row>
  </sheetData>
  <mergeCells count="9">
    <mergeCell ref="D123:E123"/>
    <mergeCell ref="B1:C1"/>
    <mergeCell ref="B3:C3"/>
    <mergeCell ref="D1:E1"/>
    <mergeCell ref="A5:E5"/>
    <mergeCell ref="A6:E6"/>
    <mergeCell ref="A7:E7"/>
    <mergeCell ref="D2:E2"/>
    <mergeCell ref="D3:E3"/>
  </mergeCells>
  <printOptions/>
  <pageMargins left="0.62" right="0.25" top="0.27" bottom="0.2" header="0.17" footer="0.17"/>
  <pageSetup horizontalDpi="600" verticalDpi="600" orientation="portrait" paperSize="9" r:id="rId2"/>
  <headerFooter alignWithMargins="0">
    <oddFooter>&amp;R1/2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40" sqref="A1:L40"/>
    </sheetView>
  </sheetViews>
  <sheetFormatPr defaultColWidth="9.00390625" defaultRowHeight="12.75"/>
  <cols>
    <col min="1" max="1" width="37.375" style="2" customWidth="1"/>
    <col min="2" max="2" width="4.75390625" style="1" customWidth="1"/>
    <col min="3" max="3" width="6.875" style="1" customWidth="1"/>
    <col min="4" max="4" width="15.00390625" style="1" hidden="1" customWidth="1"/>
    <col min="5" max="5" width="14.375" style="215" hidden="1" customWidth="1"/>
    <col min="6" max="6" width="15.375" style="215" hidden="1" customWidth="1"/>
    <col min="7" max="7" width="14.75390625" style="2" customWidth="1"/>
    <col min="8" max="8" width="14.25390625" style="2" customWidth="1"/>
    <col min="9" max="9" width="18.00390625" style="2" hidden="1" customWidth="1"/>
    <col min="10" max="10" width="19.125" style="2" hidden="1" customWidth="1"/>
    <col min="11" max="11" width="14.75390625" style="2" customWidth="1"/>
    <col min="12" max="12" width="16.25390625" style="2" bestFit="1" customWidth="1"/>
    <col min="13" max="16384" width="9.125" style="2" customWidth="1"/>
  </cols>
  <sheetData>
    <row r="1" spans="1:17" ht="15.75">
      <c r="A1" s="249"/>
      <c r="J1" s="247"/>
      <c r="K1" s="64" t="s">
        <v>20</v>
      </c>
      <c r="L1" s="247"/>
      <c r="M1" s="247"/>
      <c r="N1" s="247"/>
      <c r="O1" s="247"/>
      <c r="P1" s="247"/>
      <c r="Q1" s="247"/>
    </row>
    <row r="2" spans="1:17" ht="17.25">
      <c r="A2" s="250"/>
      <c r="B2" s="250"/>
      <c r="C2" s="250"/>
      <c r="J2" s="251"/>
      <c r="K2" s="272" t="s">
        <v>198</v>
      </c>
      <c r="L2" s="251"/>
      <c r="M2" s="251"/>
      <c r="N2" s="251"/>
      <c r="O2" s="251"/>
      <c r="P2" s="251"/>
      <c r="Q2" s="251"/>
    </row>
    <row r="3" spans="1:17" ht="15">
      <c r="A3" s="249"/>
      <c r="J3" s="251"/>
      <c r="K3" s="272" t="s">
        <v>199</v>
      </c>
      <c r="L3" s="251"/>
      <c r="M3" s="251"/>
      <c r="N3" s="251"/>
      <c r="O3" s="251"/>
      <c r="P3" s="251"/>
      <c r="Q3" s="251"/>
    </row>
    <row r="4" spans="1:10" ht="17.25">
      <c r="A4" s="342" t="s">
        <v>21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1:12" ht="15">
      <c r="A5" s="252"/>
      <c r="B5" s="253"/>
      <c r="C5" s="253"/>
      <c r="D5" s="253"/>
      <c r="E5" s="254"/>
      <c r="F5" s="254"/>
      <c r="G5" s="252"/>
      <c r="H5" s="252"/>
      <c r="I5" s="252"/>
      <c r="J5" s="252"/>
      <c r="K5" s="252"/>
      <c r="L5" s="252"/>
    </row>
    <row r="6" spans="1:12" ht="55.5" customHeight="1">
      <c r="A6" s="341" t="s">
        <v>200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</row>
    <row r="7" spans="1:12" ht="29.25" customHeight="1">
      <c r="A7" s="338" t="s">
        <v>711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</row>
    <row r="8" spans="1:12" ht="22.5" customHeight="1">
      <c r="A8" s="65"/>
      <c r="J8" s="73" t="s">
        <v>201</v>
      </c>
      <c r="K8" s="66"/>
      <c r="L8" s="66" t="s">
        <v>201</v>
      </c>
    </row>
    <row r="9" spans="1:12" ht="15.75">
      <c r="A9" s="67"/>
      <c r="B9" s="68" t="s">
        <v>202</v>
      </c>
      <c r="C9" s="69" t="s">
        <v>203</v>
      </c>
      <c r="D9" s="50" t="s">
        <v>204</v>
      </c>
      <c r="E9" s="343" t="s">
        <v>205</v>
      </c>
      <c r="F9" s="344"/>
      <c r="G9" s="339" t="s">
        <v>717</v>
      </c>
      <c r="H9" s="340"/>
      <c r="I9" s="339" t="s">
        <v>716</v>
      </c>
      <c r="J9" s="340"/>
      <c r="K9" s="339" t="s">
        <v>718</v>
      </c>
      <c r="L9" s="340"/>
    </row>
    <row r="10" spans="1:12" ht="15.75">
      <c r="A10" s="70" t="s">
        <v>185</v>
      </c>
      <c r="B10" s="71" t="s">
        <v>206</v>
      </c>
      <c r="C10" s="72" t="s">
        <v>207</v>
      </c>
      <c r="D10" s="70" t="s">
        <v>208</v>
      </c>
      <c r="E10" s="216" t="s">
        <v>208</v>
      </c>
      <c r="F10" s="216" t="s">
        <v>209</v>
      </c>
      <c r="G10" s="50" t="s">
        <v>208</v>
      </c>
      <c r="H10" s="50" t="s">
        <v>209</v>
      </c>
      <c r="I10" s="50" t="s">
        <v>208</v>
      </c>
      <c r="J10" s="50" t="s">
        <v>209</v>
      </c>
      <c r="K10" s="70" t="s">
        <v>714</v>
      </c>
      <c r="L10" s="310" t="s">
        <v>715</v>
      </c>
    </row>
    <row r="11" spans="1:12" ht="24" customHeight="1">
      <c r="A11" s="284" t="s">
        <v>210</v>
      </c>
      <c r="B11" s="285" t="s">
        <v>211</v>
      </c>
      <c r="C11" s="286" t="s">
        <v>212</v>
      </c>
      <c r="D11" s="287"/>
      <c r="E11" s="288"/>
      <c r="F11" s="288">
        <v>12909541017</v>
      </c>
      <c r="G11" s="288">
        <v>17328570784</v>
      </c>
      <c r="H11" s="288">
        <v>15793708641</v>
      </c>
      <c r="I11" s="289">
        <v>15233054943</v>
      </c>
      <c r="J11" s="289">
        <v>11885030504</v>
      </c>
      <c r="K11" s="284">
        <f>I11+D11+E11+G11</f>
        <v>32561625727</v>
      </c>
      <c r="L11" s="284">
        <f>H11+J11</f>
        <v>27678739145</v>
      </c>
    </row>
    <row r="12" spans="1:12" ht="24" customHeight="1">
      <c r="A12" s="290" t="s">
        <v>213</v>
      </c>
      <c r="B12" s="291" t="s">
        <v>214</v>
      </c>
      <c r="C12" s="292"/>
      <c r="D12" s="293"/>
      <c r="E12" s="293"/>
      <c r="F12" s="293"/>
      <c r="G12" s="293"/>
      <c r="H12" s="293">
        <v>10136191</v>
      </c>
      <c r="I12" s="293">
        <v>16767619</v>
      </c>
      <c r="J12" s="293">
        <v>0</v>
      </c>
      <c r="K12" s="290">
        <f>I12+D12+E12+G12</f>
        <v>16767619</v>
      </c>
      <c r="L12" s="290">
        <f aca="true" t="shared" si="0" ref="L12:L28">H12+J12</f>
        <v>10136191</v>
      </c>
    </row>
    <row r="13" spans="1:12" ht="24" customHeight="1">
      <c r="A13" s="290" t="s">
        <v>215</v>
      </c>
      <c r="B13" s="292">
        <v>10</v>
      </c>
      <c r="C13" s="292"/>
      <c r="D13" s="293"/>
      <c r="E13" s="293"/>
      <c r="F13" s="293">
        <f aca="true" t="shared" si="1" ref="F13:K13">F11-F12</f>
        <v>12909541017</v>
      </c>
      <c r="G13" s="293">
        <f t="shared" si="1"/>
        <v>17328570784</v>
      </c>
      <c r="H13" s="293">
        <f t="shared" si="1"/>
        <v>15783572450</v>
      </c>
      <c r="I13" s="293">
        <f t="shared" si="1"/>
        <v>15216287324</v>
      </c>
      <c r="J13" s="293">
        <f t="shared" si="1"/>
        <v>11885030504</v>
      </c>
      <c r="K13" s="290">
        <f t="shared" si="1"/>
        <v>32544858108</v>
      </c>
      <c r="L13" s="290">
        <f t="shared" si="0"/>
        <v>27668602954</v>
      </c>
    </row>
    <row r="14" spans="1:12" ht="24" customHeight="1">
      <c r="A14" s="290" t="s">
        <v>216</v>
      </c>
      <c r="B14" s="292">
        <v>11</v>
      </c>
      <c r="C14" s="292" t="s">
        <v>217</v>
      </c>
      <c r="D14" s="293"/>
      <c r="E14" s="294"/>
      <c r="F14" s="294">
        <v>9453512680</v>
      </c>
      <c r="G14" s="294">
        <v>13502103158</v>
      </c>
      <c r="H14" s="294">
        <v>11547055463</v>
      </c>
      <c r="I14" s="293">
        <v>10764108558</v>
      </c>
      <c r="J14" s="293">
        <v>8633651072</v>
      </c>
      <c r="K14" s="290">
        <f aca="true" t="shared" si="2" ref="K14:K26">I14+D14+E14+G14</f>
        <v>24266211716</v>
      </c>
      <c r="L14" s="290">
        <f t="shared" si="0"/>
        <v>20180706535</v>
      </c>
    </row>
    <row r="15" spans="1:12" ht="24" customHeight="1">
      <c r="A15" s="290" t="s">
        <v>218</v>
      </c>
      <c r="B15" s="292">
        <v>20</v>
      </c>
      <c r="C15" s="292"/>
      <c r="D15" s="293"/>
      <c r="E15" s="293"/>
      <c r="F15" s="293">
        <f>F13-F14</f>
        <v>3456028337</v>
      </c>
      <c r="G15" s="293">
        <f>G13-G14</f>
        <v>3826467626</v>
      </c>
      <c r="H15" s="293">
        <f>H13-H14</f>
        <v>4236516987</v>
      </c>
      <c r="I15" s="293">
        <f>I13-I14</f>
        <v>4452178766</v>
      </c>
      <c r="J15" s="293">
        <f>J13-J14</f>
        <v>3251379432</v>
      </c>
      <c r="K15" s="290">
        <f t="shared" si="2"/>
        <v>8278646392</v>
      </c>
      <c r="L15" s="290">
        <f t="shared" si="0"/>
        <v>7487896419</v>
      </c>
    </row>
    <row r="16" spans="1:12" ht="24" customHeight="1">
      <c r="A16" s="290" t="s">
        <v>219</v>
      </c>
      <c r="B16" s="292">
        <v>21</v>
      </c>
      <c r="C16" s="292" t="s">
        <v>220</v>
      </c>
      <c r="D16" s="293"/>
      <c r="E16" s="294"/>
      <c r="F16" s="294">
        <v>104772283</v>
      </c>
      <c r="G16" s="294">
        <v>26622713</v>
      </c>
      <c r="H16" s="294">
        <v>100090269</v>
      </c>
      <c r="I16" s="293">
        <v>66346576</v>
      </c>
      <c r="J16" s="293">
        <v>82450684</v>
      </c>
      <c r="K16" s="290">
        <f t="shared" si="2"/>
        <v>92969289</v>
      </c>
      <c r="L16" s="290">
        <f t="shared" si="0"/>
        <v>182540953</v>
      </c>
    </row>
    <row r="17" spans="1:12" ht="24" customHeight="1">
      <c r="A17" s="290" t="s">
        <v>221</v>
      </c>
      <c r="B17" s="292">
        <v>22</v>
      </c>
      <c r="C17" s="292" t="s">
        <v>222</v>
      </c>
      <c r="D17" s="293"/>
      <c r="E17" s="294"/>
      <c r="F17" s="294">
        <v>273778008</v>
      </c>
      <c r="G17" s="294">
        <v>124918905</v>
      </c>
      <c r="H17" s="294">
        <v>166306754</v>
      </c>
      <c r="I17" s="293">
        <v>154981567</v>
      </c>
      <c r="J17" s="293">
        <v>93857022</v>
      </c>
      <c r="K17" s="290">
        <f t="shared" si="2"/>
        <v>279900472</v>
      </c>
      <c r="L17" s="290">
        <f t="shared" si="0"/>
        <v>260163776</v>
      </c>
    </row>
    <row r="18" spans="1:12" ht="24" customHeight="1">
      <c r="A18" s="295" t="s">
        <v>223</v>
      </c>
      <c r="B18" s="296">
        <v>23</v>
      </c>
      <c r="C18" s="296"/>
      <c r="D18" s="297"/>
      <c r="E18" s="298"/>
      <c r="F18" s="298">
        <v>273778008</v>
      </c>
      <c r="G18" s="298">
        <v>121638889</v>
      </c>
      <c r="H18" s="298">
        <v>166306754</v>
      </c>
      <c r="I18" s="297">
        <v>153888889</v>
      </c>
      <c r="J18" s="297">
        <v>93753982</v>
      </c>
      <c r="K18" s="290">
        <f t="shared" si="2"/>
        <v>275527778</v>
      </c>
      <c r="L18" s="290">
        <f t="shared" si="0"/>
        <v>260060736</v>
      </c>
    </row>
    <row r="19" spans="1:12" ht="24" customHeight="1">
      <c r="A19" s="290" t="s">
        <v>224</v>
      </c>
      <c r="B19" s="292">
        <v>24</v>
      </c>
      <c r="C19" s="292" t="s">
        <v>698</v>
      </c>
      <c r="D19" s="293"/>
      <c r="E19" s="294"/>
      <c r="F19" s="294">
        <v>832018118</v>
      </c>
      <c r="G19" s="294">
        <v>513734294</v>
      </c>
      <c r="H19" s="294">
        <v>722926879</v>
      </c>
      <c r="I19" s="293">
        <v>779570343</v>
      </c>
      <c r="J19" s="293">
        <v>459933946</v>
      </c>
      <c r="K19" s="290">
        <f t="shared" si="2"/>
        <v>1293304637</v>
      </c>
      <c r="L19" s="290">
        <f t="shared" si="0"/>
        <v>1182860825</v>
      </c>
    </row>
    <row r="20" spans="1:12" ht="24" customHeight="1">
      <c r="A20" s="290" t="s">
        <v>225</v>
      </c>
      <c r="B20" s="292">
        <v>25</v>
      </c>
      <c r="C20" s="292" t="s">
        <v>699</v>
      </c>
      <c r="D20" s="293"/>
      <c r="E20" s="294"/>
      <c r="F20" s="294">
        <v>1784036923</v>
      </c>
      <c r="G20" s="294">
        <v>1754291862</v>
      </c>
      <c r="H20" s="294">
        <v>1408666170</v>
      </c>
      <c r="I20" s="293">
        <v>1723740853</v>
      </c>
      <c r="J20" s="293">
        <v>1014545753</v>
      </c>
      <c r="K20" s="290">
        <f t="shared" si="2"/>
        <v>3478032715</v>
      </c>
      <c r="L20" s="290">
        <f t="shared" si="0"/>
        <v>2423211923</v>
      </c>
    </row>
    <row r="21" spans="1:13" ht="24" customHeight="1">
      <c r="A21" s="290" t="s">
        <v>226</v>
      </c>
      <c r="B21" s="292">
        <v>30</v>
      </c>
      <c r="C21" s="292"/>
      <c r="D21" s="293"/>
      <c r="E21" s="293"/>
      <c r="F21" s="293">
        <f>F15+F16-F17-F19-F20</f>
        <v>670967571</v>
      </c>
      <c r="G21" s="293">
        <f>G15+G16-G17-G19-G20</f>
        <v>1460145278</v>
      </c>
      <c r="H21" s="293">
        <f>H15+H16-H17-H19-H20</f>
        <v>2038707453</v>
      </c>
      <c r="I21" s="293">
        <f>I15+I16-I17-I19-I20</f>
        <v>1860232579</v>
      </c>
      <c r="J21" s="293">
        <f>J15+J16-J17-J19-J20</f>
        <v>1765493395</v>
      </c>
      <c r="K21" s="290">
        <f t="shared" si="2"/>
        <v>3320377857</v>
      </c>
      <c r="L21" s="290">
        <f t="shared" si="0"/>
        <v>3804200848</v>
      </c>
      <c r="M21" s="45"/>
    </row>
    <row r="22" spans="1:12" ht="24" customHeight="1">
      <c r="A22" s="290" t="s">
        <v>227</v>
      </c>
      <c r="B22" s="292">
        <v>31</v>
      </c>
      <c r="C22" s="292"/>
      <c r="D22" s="293"/>
      <c r="E22" s="294"/>
      <c r="F22" s="294">
        <v>640944168</v>
      </c>
      <c r="G22" s="294">
        <v>311804194</v>
      </c>
      <c r="H22" s="294">
        <v>72017500</v>
      </c>
      <c r="I22" s="293">
        <v>2038</v>
      </c>
      <c r="J22" s="293">
        <v>10000</v>
      </c>
      <c r="K22" s="290">
        <f t="shared" si="2"/>
        <v>311806232</v>
      </c>
      <c r="L22" s="290">
        <f t="shared" si="0"/>
        <v>72027500</v>
      </c>
    </row>
    <row r="23" spans="1:12" ht="24" customHeight="1">
      <c r="A23" s="290" t="s">
        <v>228</v>
      </c>
      <c r="B23" s="292">
        <v>32</v>
      </c>
      <c r="C23" s="292"/>
      <c r="D23" s="293"/>
      <c r="E23" s="294"/>
      <c r="F23" s="294"/>
      <c r="G23" s="294">
        <v>0</v>
      </c>
      <c r="H23" s="294">
        <v>39160440</v>
      </c>
      <c r="I23" s="293"/>
      <c r="J23" s="293"/>
      <c r="K23" s="290">
        <f t="shared" si="2"/>
        <v>0</v>
      </c>
      <c r="L23" s="290">
        <f t="shared" si="0"/>
        <v>39160440</v>
      </c>
    </row>
    <row r="24" spans="1:12" ht="24" customHeight="1">
      <c r="A24" s="290" t="s">
        <v>229</v>
      </c>
      <c r="B24" s="292">
        <v>40</v>
      </c>
      <c r="C24" s="292"/>
      <c r="D24" s="293"/>
      <c r="E24" s="294"/>
      <c r="F24" s="294">
        <f>F22-F23</f>
        <v>640944168</v>
      </c>
      <c r="G24" s="294">
        <f>G22-G23</f>
        <v>311804194</v>
      </c>
      <c r="H24" s="294">
        <f>H22-H23</f>
        <v>32857060</v>
      </c>
      <c r="I24" s="293">
        <f>I22-I23</f>
        <v>2038</v>
      </c>
      <c r="J24" s="293">
        <f>J22-J23</f>
        <v>10000</v>
      </c>
      <c r="K24" s="290">
        <f t="shared" si="2"/>
        <v>311806232</v>
      </c>
      <c r="L24" s="290">
        <f t="shared" si="0"/>
        <v>32867060</v>
      </c>
    </row>
    <row r="25" spans="1:12" ht="24" customHeight="1">
      <c r="A25" s="290" t="s">
        <v>230</v>
      </c>
      <c r="B25" s="292">
        <v>50</v>
      </c>
      <c r="C25" s="292"/>
      <c r="D25" s="293"/>
      <c r="E25" s="294"/>
      <c r="F25" s="294">
        <f>F21+F24</f>
        <v>1311911739</v>
      </c>
      <c r="G25" s="294">
        <f>G21+G24</f>
        <v>1771949472</v>
      </c>
      <c r="H25" s="294">
        <f>H21+H24</f>
        <v>2071564513</v>
      </c>
      <c r="I25" s="293">
        <f>I21+I24</f>
        <v>1860234617</v>
      </c>
      <c r="J25" s="293">
        <f>J21+J24</f>
        <v>1765503395</v>
      </c>
      <c r="K25" s="290">
        <f t="shared" si="2"/>
        <v>3632184089</v>
      </c>
      <c r="L25" s="290">
        <f t="shared" si="0"/>
        <v>3837067908</v>
      </c>
    </row>
    <row r="26" spans="1:12" ht="24" customHeight="1">
      <c r="A26" s="290" t="s">
        <v>231</v>
      </c>
      <c r="B26" s="292">
        <v>51</v>
      </c>
      <c r="C26" s="292"/>
      <c r="D26" s="293"/>
      <c r="E26" s="294"/>
      <c r="F26" s="294">
        <v>183667643</v>
      </c>
      <c r="G26" s="294">
        <v>248072926</v>
      </c>
      <c r="H26" s="294">
        <v>290019032</v>
      </c>
      <c r="I26" s="299">
        <v>260432846</v>
      </c>
      <c r="J26" s="299">
        <v>247170500</v>
      </c>
      <c r="K26" s="290">
        <f t="shared" si="2"/>
        <v>508505772</v>
      </c>
      <c r="L26" s="290">
        <f t="shared" si="0"/>
        <v>537189532</v>
      </c>
    </row>
    <row r="27" spans="1:12" ht="24" customHeight="1">
      <c r="A27" s="300" t="s">
        <v>232</v>
      </c>
      <c r="B27" s="301">
        <v>52</v>
      </c>
      <c r="C27" s="301"/>
      <c r="D27" s="299"/>
      <c r="E27" s="302"/>
      <c r="F27" s="302"/>
      <c r="G27" s="302"/>
      <c r="H27" s="302"/>
      <c r="I27" s="299"/>
      <c r="J27" s="299"/>
      <c r="K27" s="300"/>
      <c r="L27" s="290">
        <f t="shared" si="0"/>
        <v>0</v>
      </c>
    </row>
    <row r="28" spans="1:12" ht="24" customHeight="1">
      <c r="A28" s="300" t="s">
        <v>233</v>
      </c>
      <c r="B28" s="301">
        <v>60</v>
      </c>
      <c r="C28" s="301"/>
      <c r="D28" s="302"/>
      <c r="E28" s="302"/>
      <c r="F28" s="302">
        <f aca="true" t="shared" si="3" ref="F28:K28">F25-F26</f>
        <v>1128244096</v>
      </c>
      <c r="G28" s="302">
        <f t="shared" si="3"/>
        <v>1523876546</v>
      </c>
      <c r="H28" s="302">
        <f t="shared" si="3"/>
        <v>1781545481</v>
      </c>
      <c r="I28" s="302">
        <f t="shared" si="3"/>
        <v>1599801771</v>
      </c>
      <c r="J28" s="302">
        <f t="shared" si="3"/>
        <v>1518332895</v>
      </c>
      <c r="K28" s="302">
        <f t="shared" si="3"/>
        <v>3123678317</v>
      </c>
      <c r="L28" s="290">
        <f t="shared" si="0"/>
        <v>3299878376</v>
      </c>
    </row>
    <row r="29" spans="1:12" ht="24" customHeight="1">
      <c r="A29" s="300" t="s">
        <v>234</v>
      </c>
      <c r="B29" s="301">
        <v>70</v>
      </c>
      <c r="C29" s="301"/>
      <c r="D29" s="301"/>
      <c r="E29" s="301"/>
      <c r="F29" s="301">
        <v>300</v>
      </c>
      <c r="G29" s="301">
        <v>375</v>
      </c>
      <c r="H29" s="301">
        <v>400</v>
      </c>
      <c r="I29" s="301">
        <v>375</v>
      </c>
      <c r="J29" s="301">
        <v>300</v>
      </c>
      <c r="K29" s="303">
        <v>700</v>
      </c>
      <c r="L29" s="304">
        <v>700</v>
      </c>
    </row>
    <row r="30" spans="1:12" ht="24" customHeight="1">
      <c r="A30" s="305" t="s">
        <v>235</v>
      </c>
      <c r="B30" s="306"/>
      <c r="C30" s="306"/>
      <c r="D30" s="306"/>
      <c r="E30" s="306"/>
      <c r="F30" s="306">
        <f aca="true" t="shared" si="4" ref="F30:L30">F28/1714330</f>
        <v>658.1253877608161</v>
      </c>
      <c r="G30" s="306">
        <f t="shared" si="4"/>
        <v>888.9050217869371</v>
      </c>
      <c r="H30" s="306">
        <f t="shared" si="4"/>
        <v>1039.2080177095424</v>
      </c>
      <c r="I30" s="307">
        <f t="shared" si="4"/>
        <v>933.1935922488669</v>
      </c>
      <c r="J30" s="307">
        <f t="shared" si="4"/>
        <v>885.6713089078532</v>
      </c>
      <c r="K30" s="306">
        <f t="shared" si="4"/>
        <v>1822.098614035804</v>
      </c>
      <c r="L30" s="306">
        <f t="shared" si="4"/>
        <v>1924.8793266173957</v>
      </c>
    </row>
    <row r="31" spans="1:12" ht="15">
      <c r="A31" s="126"/>
      <c r="B31" s="213"/>
      <c r="C31" s="213"/>
      <c r="D31" s="213"/>
      <c r="E31" s="218"/>
      <c r="F31" s="218"/>
      <c r="G31" s="126"/>
      <c r="H31" s="126"/>
      <c r="I31" s="126"/>
      <c r="J31" s="126"/>
      <c r="K31" s="126"/>
      <c r="L31" s="126"/>
    </row>
    <row r="32" spans="2:12" ht="15.75">
      <c r="B32" s="255"/>
      <c r="C32" s="255"/>
      <c r="D32" s="255"/>
      <c r="E32" s="255"/>
      <c r="F32" s="255"/>
      <c r="G32" s="255"/>
      <c r="H32" s="255"/>
      <c r="I32" s="3"/>
      <c r="J32" s="255"/>
      <c r="K32" s="3" t="s">
        <v>719</v>
      </c>
      <c r="L32" s="255"/>
    </row>
    <row r="33" spans="1:12" s="75" customFormat="1" ht="17.25" hidden="1">
      <c r="A33" s="74" t="s">
        <v>236</v>
      </c>
      <c r="B33" s="74"/>
      <c r="C33" s="74"/>
      <c r="D33" s="74"/>
      <c r="E33" s="217"/>
      <c r="F33" s="217"/>
      <c r="G33" s="74"/>
      <c r="H33" s="74"/>
      <c r="I33" s="74"/>
      <c r="J33" s="74"/>
      <c r="K33" s="74" t="s">
        <v>237</v>
      </c>
      <c r="L33" s="74"/>
    </row>
    <row r="34" spans="1:11" ht="18">
      <c r="A34" s="76" t="s">
        <v>16</v>
      </c>
      <c r="B34" s="308"/>
      <c r="C34" s="308"/>
      <c r="D34" s="308"/>
      <c r="E34" s="309"/>
      <c r="F34" s="309"/>
      <c r="G34" s="211"/>
      <c r="H34" s="211"/>
      <c r="I34" s="76" t="s">
        <v>710</v>
      </c>
      <c r="K34" s="276" t="s">
        <v>705</v>
      </c>
    </row>
    <row r="35" spans="9:11" ht="15.75">
      <c r="I35" s="274" t="s">
        <v>700</v>
      </c>
      <c r="K35" s="272" t="s">
        <v>703</v>
      </c>
    </row>
    <row r="36" ht="15.75">
      <c r="I36" s="64"/>
    </row>
    <row r="37" ht="15.75">
      <c r="I37" s="64"/>
    </row>
    <row r="38" ht="15.75">
      <c r="I38" s="64"/>
    </row>
    <row r="39" ht="15.75">
      <c r="I39" s="64"/>
    </row>
    <row r="40" spans="1:9" ht="15.75">
      <c r="A40" s="61" t="s">
        <v>238</v>
      </c>
      <c r="I40" s="64"/>
    </row>
  </sheetData>
  <mergeCells count="7">
    <mergeCell ref="A7:L7"/>
    <mergeCell ref="K9:L9"/>
    <mergeCell ref="A6:L6"/>
    <mergeCell ref="A4:J4"/>
    <mergeCell ref="E9:F9"/>
    <mergeCell ref="G9:H9"/>
    <mergeCell ref="I9:J9"/>
  </mergeCells>
  <printOptions/>
  <pageMargins left="0.67" right="0.25" top="0.3" bottom="0.22" header="0.17" footer="0.17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2"/>
  <sheetViews>
    <sheetView workbookViewId="0" topLeftCell="A401">
      <selection activeCell="A402" sqref="A402"/>
    </sheetView>
  </sheetViews>
  <sheetFormatPr defaultColWidth="9.00390625" defaultRowHeight="21.75" customHeight="1"/>
  <cols>
    <col min="1" max="1" width="6.00390625" style="2" customWidth="1"/>
    <col min="2" max="2" width="55.75390625" style="2" customWidth="1"/>
    <col min="3" max="3" width="21.125" style="2" customWidth="1"/>
    <col min="4" max="4" width="19.25390625" style="2" customWidth="1"/>
    <col min="5" max="5" width="10.25390625" style="2" customWidth="1"/>
    <col min="6" max="6" width="13.00390625" style="2" customWidth="1"/>
    <col min="7" max="7" width="12.875" style="2" customWidth="1"/>
    <col min="8" max="8" width="8.875" style="2" customWidth="1"/>
    <col min="9" max="9" width="10.25390625" style="2" customWidth="1"/>
    <col min="10" max="10" width="17.125" style="2" customWidth="1"/>
    <col min="11" max="11" width="7.625" style="2" customWidth="1"/>
    <col min="12" max="12" width="6.875" style="2" customWidth="1"/>
    <col min="13" max="13" width="7.625" style="2" customWidth="1"/>
    <col min="14" max="14" width="7.125" style="2" customWidth="1"/>
    <col min="15" max="15" width="7.75390625" style="2" customWidth="1"/>
    <col min="16" max="16" width="5.00390625" style="2" customWidth="1"/>
    <col min="17" max="17" width="4.75390625" style="2" customWidth="1"/>
    <col min="18" max="16384" width="16.75390625" style="2" customWidth="1"/>
  </cols>
  <sheetData>
    <row r="1" spans="1:4" ht="18" hidden="1">
      <c r="A1" s="60"/>
      <c r="B1" s="60"/>
      <c r="C1" s="330" t="s">
        <v>677</v>
      </c>
      <c r="D1" s="330"/>
    </row>
    <row r="2" spans="1:4" ht="15.75" hidden="1">
      <c r="A2" s="123"/>
      <c r="C2" s="337" t="s">
        <v>196</v>
      </c>
      <c r="D2" s="337"/>
    </row>
    <row r="3" spans="1:4" ht="18" customHeight="1" hidden="1">
      <c r="A3" s="258"/>
      <c r="B3" s="259" t="s">
        <v>721</v>
      </c>
      <c r="C3" s="270" t="s">
        <v>678</v>
      </c>
      <c r="D3" s="271"/>
    </row>
    <row r="4" spans="1:4" ht="40.5" customHeight="1" hidden="1">
      <c r="A4" s="329" t="s">
        <v>283</v>
      </c>
      <c r="B4" s="329"/>
      <c r="C4" s="329"/>
      <c r="D4" s="329"/>
    </row>
    <row r="5" spans="1:4" ht="21.75" customHeight="1" hidden="1">
      <c r="A5" s="326" t="s">
        <v>711</v>
      </c>
      <c r="B5" s="326"/>
      <c r="C5" s="326"/>
      <c r="D5" s="326"/>
    </row>
    <row r="6" spans="3:7" ht="21.75" customHeight="1" hidden="1">
      <c r="C6" s="3"/>
      <c r="G6" s="4"/>
    </row>
    <row r="7" spans="1:2" ht="22.5" customHeight="1" hidden="1">
      <c r="A7" s="45" t="s">
        <v>284</v>
      </c>
      <c r="B7" s="45"/>
    </row>
    <row r="8" spans="1:2" ht="22.5" customHeight="1" hidden="1">
      <c r="A8" s="61" t="s">
        <v>4</v>
      </c>
      <c r="B8" s="61"/>
    </row>
    <row r="9" spans="1:2" ht="22.5" customHeight="1" hidden="1">
      <c r="A9" s="61" t="s">
        <v>285</v>
      </c>
      <c r="B9" s="61"/>
    </row>
    <row r="10" spans="1:2" ht="22.5" customHeight="1" hidden="1">
      <c r="A10" s="61" t="s">
        <v>286</v>
      </c>
      <c r="B10" s="61"/>
    </row>
    <row r="11" spans="1:2" ht="22.5" customHeight="1" hidden="1">
      <c r="A11" s="63" t="s">
        <v>287</v>
      </c>
      <c r="B11" s="61"/>
    </row>
    <row r="12" spans="1:2" ht="22.5" customHeight="1" hidden="1">
      <c r="A12" s="63" t="s">
        <v>35</v>
      </c>
      <c r="B12" s="61"/>
    </row>
    <row r="13" spans="1:2" ht="22.5" customHeight="1" hidden="1">
      <c r="A13" s="63" t="s">
        <v>288</v>
      </c>
      <c r="B13" s="61"/>
    </row>
    <row r="14" spans="1:2" ht="22.5" customHeight="1" hidden="1">
      <c r="A14" s="63" t="s">
        <v>289</v>
      </c>
      <c r="B14" s="63"/>
    </row>
    <row r="15" spans="1:2" ht="22.5" customHeight="1" hidden="1">
      <c r="A15" s="61" t="s">
        <v>290</v>
      </c>
      <c r="B15" s="63"/>
    </row>
    <row r="16" spans="1:2" ht="22.5" customHeight="1" hidden="1">
      <c r="A16" s="45" t="s">
        <v>291</v>
      </c>
      <c r="B16" s="45"/>
    </row>
    <row r="17" spans="1:2" ht="22.5" customHeight="1" hidden="1">
      <c r="A17" s="63" t="s">
        <v>5</v>
      </c>
      <c r="B17" s="63"/>
    </row>
    <row r="18" spans="1:2" ht="22.5" customHeight="1" hidden="1">
      <c r="A18" s="63" t="s">
        <v>292</v>
      </c>
      <c r="B18" s="63"/>
    </row>
    <row r="19" spans="1:2" ht="22.5" customHeight="1" hidden="1">
      <c r="A19" s="45" t="s">
        <v>293</v>
      </c>
      <c r="B19" s="45"/>
    </row>
    <row r="20" spans="1:2" ht="22.5" customHeight="1" hidden="1">
      <c r="A20" s="61" t="s">
        <v>34</v>
      </c>
      <c r="B20" s="63"/>
    </row>
    <row r="21" spans="1:2" ht="22.5" customHeight="1" hidden="1">
      <c r="A21" s="63" t="s">
        <v>36</v>
      </c>
      <c r="B21" s="63"/>
    </row>
    <row r="22" spans="1:2" ht="22.5" customHeight="1" hidden="1">
      <c r="A22" s="63" t="s">
        <v>37</v>
      </c>
      <c r="B22" s="63"/>
    </row>
    <row r="23" spans="1:2" ht="22.5" customHeight="1" hidden="1">
      <c r="A23" s="61" t="s">
        <v>294</v>
      </c>
      <c r="B23" s="63"/>
    </row>
    <row r="24" spans="1:2" ht="22.5" customHeight="1" hidden="1">
      <c r="A24" s="63" t="s">
        <v>295</v>
      </c>
      <c r="B24" s="63"/>
    </row>
    <row r="25" spans="1:2" ht="22.5" customHeight="1" hidden="1">
      <c r="A25" s="61" t="s">
        <v>296</v>
      </c>
      <c r="B25" s="63"/>
    </row>
    <row r="26" spans="1:2" ht="22.5" customHeight="1" hidden="1">
      <c r="A26" s="45" t="s">
        <v>297</v>
      </c>
      <c r="B26" s="45"/>
    </row>
    <row r="27" spans="1:2" ht="22.5" customHeight="1" hidden="1">
      <c r="A27" s="45" t="s">
        <v>298</v>
      </c>
      <c r="B27" s="45"/>
    </row>
    <row r="28" spans="1:2" ht="22.5" customHeight="1" hidden="1">
      <c r="A28" s="125" t="s">
        <v>299</v>
      </c>
      <c r="B28" s="125"/>
    </row>
    <row r="29" spans="1:2" ht="22.5" customHeight="1" hidden="1">
      <c r="A29" s="125" t="s">
        <v>300</v>
      </c>
      <c r="B29" s="125"/>
    </row>
    <row r="30" spans="1:2" ht="22.5" customHeight="1" hidden="1">
      <c r="A30" s="63" t="s">
        <v>301</v>
      </c>
      <c r="B30" s="63"/>
    </row>
    <row r="31" spans="1:2" ht="22.5" customHeight="1" hidden="1">
      <c r="A31" s="63" t="s">
        <v>302</v>
      </c>
      <c r="B31" s="63"/>
    </row>
    <row r="32" spans="1:2" ht="22.5" customHeight="1" hidden="1">
      <c r="A32" s="63" t="s">
        <v>303</v>
      </c>
      <c r="B32" s="63"/>
    </row>
    <row r="33" spans="1:2" ht="22.5" customHeight="1" hidden="1">
      <c r="A33" s="63" t="s">
        <v>304</v>
      </c>
      <c r="B33" s="63"/>
    </row>
    <row r="34" spans="1:2" ht="22.5" customHeight="1" hidden="1">
      <c r="A34" s="45" t="s">
        <v>305</v>
      </c>
      <c r="B34" s="45"/>
    </row>
    <row r="35" spans="1:2" ht="22.5" customHeight="1" hidden="1">
      <c r="A35" s="2" t="s">
        <v>306</v>
      </c>
      <c r="B35" s="124"/>
    </row>
    <row r="36" spans="1:2" ht="22.5" customHeight="1" hidden="1">
      <c r="A36" s="63" t="s">
        <v>307</v>
      </c>
      <c r="B36" s="124"/>
    </row>
    <row r="37" spans="1:2" ht="22.5" customHeight="1" hidden="1">
      <c r="A37" s="63" t="s">
        <v>308</v>
      </c>
      <c r="B37" s="124"/>
    </row>
    <row r="38" spans="1:2" ht="22.5" customHeight="1" hidden="1">
      <c r="A38" s="2" t="s">
        <v>309</v>
      </c>
      <c r="B38" s="124"/>
    </row>
    <row r="39" spans="1:2" ht="22.5" customHeight="1" hidden="1">
      <c r="A39" s="2" t="s">
        <v>310</v>
      </c>
      <c r="B39" s="124"/>
    </row>
    <row r="40" spans="1:2" ht="22.5" customHeight="1" hidden="1">
      <c r="A40" s="63" t="s">
        <v>311</v>
      </c>
      <c r="B40" s="63"/>
    </row>
    <row r="41" spans="1:2" ht="22.5" customHeight="1" hidden="1">
      <c r="A41" s="2" t="s">
        <v>312</v>
      </c>
      <c r="B41" s="124"/>
    </row>
    <row r="42" spans="1:4" ht="22.5" customHeight="1" hidden="1">
      <c r="A42" s="126" t="s">
        <v>313</v>
      </c>
      <c r="B42" s="127"/>
      <c r="C42" s="126"/>
      <c r="D42" s="126"/>
    </row>
    <row r="43" spans="1:4" ht="22.5" customHeight="1" hidden="1">
      <c r="A43" s="128" t="s">
        <v>314</v>
      </c>
      <c r="B43" s="127"/>
      <c r="C43" s="126"/>
      <c r="D43" s="126"/>
    </row>
    <row r="44" spans="1:4" ht="22.5" customHeight="1" hidden="1">
      <c r="A44" s="128" t="s">
        <v>315</v>
      </c>
      <c r="B44" s="127"/>
      <c r="C44" s="126"/>
      <c r="D44" s="126"/>
    </row>
    <row r="45" spans="1:4" ht="22.5" customHeight="1" hidden="1">
      <c r="A45" s="129" t="s">
        <v>316</v>
      </c>
      <c r="B45" s="129"/>
      <c r="C45" s="130"/>
      <c r="D45" s="130"/>
    </row>
    <row r="46" spans="1:4" ht="22.5" customHeight="1" hidden="1">
      <c r="A46" s="131" t="s">
        <v>317</v>
      </c>
      <c r="B46" s="132"/>
      <c r="C46" s="130"/>
      <c r="D46" s="130"/>
    </row>
    <row r="47" spans="1:4" ht="22.5" customHeight="1" hidden="1">
      <c r="A47" s="133" t="s">
        <v>318</v>
      </c>
      <c r="B47" s="132"/>
      <c r="C47" s="130"/>
      <c r="D47" s="130"/>
    </row>
    <row r="48" spans="1:4" ht="22.5" customHeight="1" hidden="1">
      <c r="A48" s="131" t="s">
        <v>319</v>
      </c>
      <c r="B48" s="132"/>
      <c r="C48" s="130"/>
      <c r="D48" s="130"/>
    </row>
    <row r="49" spans="1:4" ht="22.5" customHeight="1" hidden="1">
      <c r="A49" s="133" t="s">
        <v>320</v>
      </c>
      <c r="B49" s="133"/>
      <c r="C49" s="130"/>
      <c r="D49" s="130"/>
    </row>
    <row r="50" spans="1:4" ht="22.5" customHeight="1" hidden="1">
      <c r="A50" s="133" t="s">
        <v>321</v>
      </c>
      <c r="B50" s="133"/>
      <c r="C50" s="130"/>
      <c r="D50" s="130"/>
    </row>
    <row r="51" spans="1:4" ht="22.5" customHeight="1" hidden="1">
      <c r="A51" s="133" t="s">
        <v>322</v>
      </c>
      <c r="B51" s="133"/>
      <c r="C51" s="130" t="s">
        <v>323</v>
      </c>
      <c r="D51" s="130"/>
    </row>
    <row r="52" spans="1:4" ht="22.5" customHeight="1" hidden="1">
      <c r="A52" s="133" t="s">
        <v>324</v>
      </c>
      <c r="B52" s="133"/>
      <c r="C52" s="130" t="s">
        <v>325</v>
      </c>
      <c r="D52" s="130"/>
    </row>
    <row r="53" spans="1:4" ht="22.5" customHeight="1" hidden="1">
      <c r="A53" s="133" t="s">
        <v>326</v>
      </c>
      <c r="B53" s="133"/>
      <c r="C53" s="130" t="s">
        <v>325</v>
      </c>
      <c r="D53" s="130"/>
    </row>
    <row r="54" spans="1:4" ht="22.5" customHeight="1" hidden="1">
      <c r="A54" s="133" t="s">
        <v>327</v>
      </c>
      <c r="B54" s="133"/>
      <c r="C54" s="130" t="s">
        <v>328</v>
      </c>
      <c r="D54" s="130"/>
    </row>
    <row r="55" spans="1:8" ht="22.5" customHeight="1" hidden="1">
      <c r="A55" s="129" t="s">
        <v>329</v>
      </c>
      <c r="B55" s="129"/>
      <c r="C55" s="130"/>
      <c r="D55" s="130"/>
      <c r="E55" s="130"/>
      <c r="F55" s="130"/>
      <c r="G55" s="130"/>
      <c r="H55" s="126"/>
    </row>
    <row r="56" spans="1:8" ht="22.5" customHeight="1" hidden="1">
      <c r="A56" s="131" t="s">
        <v>330</v>
      </c>
      <c r="B56" s="132"/>
      <c r="C56" s="130"/>
      <c r="D56" s="130"/>
      <c r="E56" s="130"/>
      <c r="F56" s="130"/>
      <c r="G56" s="130"/>
      <c r="H56" s="126"/>
    </row>
    <row r="57" spans="1:8" ht="22.5" customHeight="1" hidden="1">
      <c r="A57" s="63" t="s">
        <v>331</v>
      </c>
      <c r="B57" s="133"/>
      <c r="C57" s="130"/>
      <c r="D57" s="130"/>
      <c r="E57" s="130"/>
      <c r="F57" s="130"/>
      <c r="G57" s="130"/>
      <c r="H57" s="126"/>
    </row>
    <row r="58" spans="2:8" ht="22.5" customHeight="1" hidden="1">
      <c r="B58" s="134" t="s">
        <v>332</v>
      </c>
      <c r="C58" s="130"/>
      <c r="D58" s="130"/>
      <c r="E58" s="130"/>
      <c r="F58" s="130"/>
      <c r="G58" s="130"/>
      <c r="H58" s="126"/>
    </row>
    <row r="59" spans="2:8" ht="22.5" customHeight="1" hidden="1">
      <c r="B59" s="133" t="s">
        <v>333</v>
      </c>
      <c r="C59" s="130"/>
      <c r="D59" s="130"/>
      <c r="E59" s="130"/>
      <c r="F59" s="130"/>
      <c r="G59" s="130"/>
      <c r="H59" s="126"/>
    </row>
    <row r="60" spans="2:8" ht="22.5" customHeight="1" hidden="1">
      <c r="B60" s="134" t="s">
        <v>334</v>
      </c>
      <c r="C60" s="130"/>
      <c r="D60" s="130"/>
      <c r="E60" s="130"/>
      <c r="F60" s="130"/>
      <c r="G60" s="130"/>
      <c r="H60" s="126"/>
    </row>
    <row r="61" spans="2:8" ht="22.5" customHeight="1" hidden="1">
      <c r="B61" s="133" t="s">
        <v>335</v>
      </c>
      <c r="C61" s="130"/>
      <c r="D61" s="130"/>
      <c r="E61" s="130"/>
      <c r="F61" s="130"/>
      <c r="G61" s="130"/>
      <c r="H61" s="126"/>
    </row>
    <row r="62" spans="1:8" ht="22.5" customHeight="1" hidden="1">
      <c r="A62" s="131" t="s">
        <v>336</v>
      </c>
      <c r="B62" s="132"/>
      <c r="C62" s="130"/>
      <c r="D62" s="130"/>
      <c r="E62" s="130"/>
      <c r="F62" s="130"/>
      <c r="G62" s="130"/>
      <c r="H62" s="126"/>
    </row>
    <row r="63" spans="2:8" ht="22.5" customHeight="1" hidden="1">
      <c r="B63" s="133" t="s">
        <v>337</v>
      </c>
      <c r="C63" s="130"/>
      <c r="D63" s="130"/>
      <c r="E63" s="130"/>
      <c r="F63" s="130"/>
      <c r="G63" s="130"/>
      <c r="H63" s="126"/>
    </row>
    <row r="64" spans="2:8" ht="22.5" customHeight="1" hidden="1">
      <c r="B64" s="133" t="s">
        <v>338</v>
      </c>
      <c r="C64" s="130"/>
      <c r="D64" s="130"/>
      <c r="E64" s="130"/>
      <c r="F64" s="130"/>
      <c r="G64" s="130"/>
      <c r="H64" s="126"/>
    </row>
    <row r="65" spans="1:8" ht="22.5" customHeight="1" hidden="1">
      <c r="A65" s="61" t="s">
        <v>339</v>
      </c>
      <c r="E65" s="130"/>
      <c r="F65" s="130"/>
      <c r="G65" s="130"/>
      <c r="H65" s="126"/>
    </row>
    <row r="66" spans="1:8" ht="22.5" customHeight="1" hidden="1">
      <c r="A66" s="61" t="s">
        <v>340</v>
      </c>
      <c r="E66" s="130"/>
      <c r="F66" s="130"/>
      <c r="G66" s="130"/>
      <c r="H66" s="126"/>
    </row>
    <row r="67" spans="1:8" ht="22.5" customHeight="1" hidden="1">
      <c r="A67" s="131" t="s">
        <v>341</v>
      </c>
      <c r="B67" s="132"/>
      <c r="C67" s="130"/>
      <c r="D67" s="130"/>
      <c r="E67" s="130"/>
      <c r="F67" s="130"/>
      <c r="G67" s="130"/>
      <c r="H67" s="126"/>
    </row>
    <row r="68" spans="1:8" ht="22.5" customHeight="1" hidden="1">
      <c r="A68" s="132"/>
      <c r="B68" s="133" t="s">
        <v>342</v>
      </c>
      <c r="C68" s="130"/>
      <c r="D68" s="130"/>
      <c r="E68" s="130"/>
      <c r="F68" s="130"/>
      <c r="G68" s="130"/>
      <c r="H68" s="126"/>
    </row>
    <row r="69" spans="1:8" ht="22.5" customHeight="1" hidden="1">
      <c r="A69" s="132"/>
      <c r="B69" s="133" t="s">
        <v>343</v>
      </c>
      <c r="C69" s="130"/>
      <c r="D69" s="130"/>
      <c r="E69" s="130"/>
      <c r="F69" s="130"/>
      <c r="G69" s="130"/>
      <c r="H69" s="126"/>
    </row>
    <row r="70" spans="1:8" ht="22.5" customHeight="1" hidden="1">
      <c r="A70" s="132"/>
      <c r="B70" s="133" t="s">
        <v>344</v>
      </c>
      <c r="C70" s="130"/>
      <c r="D70" s="130"/>
      <c r="E70" s="130"/>
      <c r="F70" s="130"/>
      <c r="G70" s="130"/>
      <c r="H70" s="126"/>
    </row>
    <row r="71" spans="1:8" ht="22.5" customHeight="1" hidden="1">
      <c r="A71" s="132"/>
      <c r="B71" s="133" t="s">
        <v>345</v>
      </c>
      <c r="C71" s="130"/>
      <c r="D71" s="130"/>
      <c r="E71" s="130"/>
      <c r="F71" s="130"/>
      <c r="G71" s="130"/>
      <c r="H71" s="126"/>
    </row>
    <row r="72" spans="1:8" ht="22.5" customHeight="1" hidden="1">
      <c r="A72" s="131" t="s">
        <v>346</v>
      </c>
      <c r="B72" s="132"/>
      <c r="C72" s="130"/>
      <c r="D72" s="130"/>
      <c r="E72" s="130"/>
      <c r="F72" s="130"/>
      <c r="G72" s="130"/>
      <c r="H72" s="126"/>
    </row>
    <row r="73" spans="1:8" ht="22.5" customHeight="1" hidden="1">
      <c r="A73" s="131"/>
      <c r="B73" s="133" t="s">
        <v>347</v>
      </c>
      <c r="C73" s="130"/>
      <c r="D73" s="130"/>
      <c r="E73" s="130"/>
      <c r="F73" s="130"/>
      <c r="G73" s="130"/>
      <c r="H73" s="126"/>
    </row>
    <row r="74" spans="1:8" ht="22.5" customHeight="1" hidden="1">
      <c r="A74" s="131"/>
      <c r="B74" s="134" t="s">
        <v>348</v>
      </c>
      <c r="C74" s="130"/>
      <c r="D74" s="130"/>
      <c r="E74" s="130"/>
      <c r="F74" s="130"/>
      <c r="G74" s="130"/>
      <c r="H74" s="126"/>
    </row>
    <row r="75" spans="1:8" ht="22.5" customHeight="1" hidden="1">
      <c r="A75" s="131"/>
      <c r="B75" s="133" t="s">
        <v>349</v>
      </c>
      <c r="C75" s="130"/>
      <c r="D75" s="130"/>
      <c r="E75" s="130"/>
      <c r="F75" s="130"/>
      <c r="G75" s="130"/>
      <c r="H75" s="126"/>
    </row>
    <row r="76" spans="1:8" ht="22.5" customHeight="1" hidden="1">
      <c r="A76" s="131"/>
      <c r="B76" s="134" t="s">
        <v>680</v>
      </c>
      <c r="C76" s="130"/>
      <c r="D76" s="130"/>
      <c r="E76" s="130"/>
      <c r="F76" s="130"/>
      <c r="G76" s="130"/>
      <c r="H76" s="126"/>
    </row>
    <row r="77" spans="1:8" ht="21" customHeight="1" hidden="1">
      <c r="A77" s="131"/>
      <c r="B77" s="133" t="s">
        <v>350</v>
      </c>
      <c r="C77" s="130"/>
      <c r="D77" s="130"/>
      <c r="E77" s="130"/>
      <c r="F77" s="130"/>
      <c r="G77" s="130"/>
      <c r="H77" s="126"/>
    </row>
    <row r="78" spans="1:8" ht="21" customHeight="1" hidden="1">
      <c r="A78" s="131"/>
      <c r="B78" s="134" t="s">
        <v>351</v>
      </c>
      <c r="C78" s="130"/>
      <c r="D78" s="130"/>
      <c r="E78" s="130"/>
      <c r="F78" s="130"/>
      <c r="G78" s="130"/>
      <c r="H78" s="126"/>
    </row>
    <row r="79" spans="1:8" ht="21" customHeight="1" hidden="1">
      <c r="A79" s="131" t="s">
        <v>352</v>
      </c>
      <c r="B79" s="132"/>
      <c r="C79" s="130"/>
      <c r="D79" s="130"/>
      <c r="E79" s="130"/>
      <c r="F79" s="130"/>
      <c r="G79" s="130"/>
      <c r="H79" s="126"/>
    </row>
    <row r="80" spans="1:8" ht="21" customHeight="1" hidden="1">
      <c r="A80" s="132"/>
      <c r="B80" s="133" t="s">
        <v>353</v>
      </c>
      <c r="C80" s="130"/>
      <c r="D80" s="130"/>
      <c r="E80" s="130"/>
      <c r="F80" s="130"/>
      <c r="G80" s="130"/>
      <c r="H80" s="126"/>
    </row>
    <row r="81" spans="1:8" ht="21" customHeight="1" hidden="1">
      <c r="A81" s="132"/>
      <c r="B81" s="134" t="s">
        <v>348</v>
      </c>
      <c r="C81" s="130"/>
      <c r="D81" s="130"/>
      <c r="E81" s="130"/>
      <c r="F81" s="130"/>
      <c r="G81" s="130"/>
      <c r="H81" s="126"/>
    </row>
    <row r="82" spans="1:8" ht="21" customHeight="1" hidden="1">
      <c r="A82" s="132"/>
      <c r="B82" s="133" t="s">
        <v>349</v>
      </c>
      <c r="C82" s="130"/>
      <c r="D82" s="130"/>
      <c r="E82" s="130"/>
      <c r="F82" s="130"/>
      <c r="G82" s="130"/>
      <c r="H82" s="126"/>
    </row>
    <row r="83" spans="1:8" ht="21" customHeight="1" hidden="1">
      <c r="A83" s="132"/>
      <c r="B83" s="134" t="s">
        <v>354</v>
      </c>
      <c r="C83" s="130"/>
      <c r="D83" s="130"/>
      <c r="E83" s="130"/>
      <c r="F83" s="130"/>
      <c r="G83" s="130"/>
      <c r="H83" s="126"/>
    </row>
    <row r="84" spans="1:8" ht="21" customHeight="1" hidden="1">
      <c r="A84" s="132"/>
      <c r="B84" s="133" t="s">
        <v>350</v>
      </c>
      <c r="C84" s="130"/>
      <c r="D84" s="130"/>
      <c r="E84" s="130"/>
      <c r="F84" s="130"/>
      <c r="G84" s="130"/>
      <c r="H84" s="126"/>
    </row>
    <row r="85" spans="1:8" ht="21" customHeight="1" hidden="1">
      <c r="A85" s="132"/>
      <c r="B85" s="134" t="s">
        <v>351</v>
      </c>
      <c r="C85" s="130"/>
      <c r="D85" s="130"/>
      <c r="E85" s="130"/>
      <c r="F85" s="130"/>
      <c r="G85" s="130"/>
      <c r="H85" s="126"/>
    </row>
    <row r="86" spans="1:8" ht="21" customHeight="1" hidden="1">
      <c r="A86" s="131" t="s">
        <v>355</v>
      </c>
      <c r="B86" s="132"/>
      <c r="C86" s="130"/>
      <c r="D86" s="130"/>
      <c r="E86" s="130"/>
      <c r="F86" s="130"/>
      <c r="G86" s="130"/>
      <c r="H86" s="126"/>
    </row>
    <row r="87" spans="1:8" ht="21" customHeight="1" hidden="1">
      <c r="A87" s="131"/>
      <c r="B87" s="133" t="s">
        <v>356</v>
      </c>
      <c r="C87" s="130"/>
      <c r="D87" s="130"/>
      <c r="E87" s="130"/>
      <c r="F87" s="130"/>
      <c r="G87" s="130"/>
      <c r="H87" s="126"/>
    </row>
    <row r="88" spans="1:8" ht="21" customHeight="1" hidden="1">
      <c r="A88" s="131"/>
      <c r="B88" s="133" t="s">
        <v>357</v>
      </c>
      <c r="C88" s="130"/>
      <c r="D88" s="130"/>
      <c r="E88" s="130"/>
      <c r="F88" s="130"/>
      <c r="G88" s="130"/>
      <c r="H88" s="126"/>
    </row>
    <row r="89" spans="1:8" ht="21" customHeight="1" hidden="1">
      <c r="A89" s="131"/>
      <c r="B89" s="133" t="s">
        <v>358</v>
      </c>
      <c r="C89" s="130"/>
      <c r="D89" s="130"/>
      <c r="E89" s="130"/>
      <c r="F89" s="130"/>
      <c r="G89" s="130"/>
      <c r="H89" s="126"/>
    </row>
    <row r="90" spans="1:8" ht="21" customHeight="1" hidden="1">
      <c r="A90" s="129" t="s">
        <v>359</v>
      </c>
      <c r="B90" s="129"/>
      <c r="C90" s="130"/>
      <c r="D90" s="130"/>
      <c r="E90" s="130"/>
      <c r="F90" s="130"/>
      <c r="G90" s="130"/>
      <c r="H90" s="126"/>
    </row>
    <row r="91" spans="1:8" ht="21" customHeight="1" hidden="1">
      <c r="A91" s="131" t="s">
        <v>360</v>
      </c>
      <c r="B91" s="132"/>
      <c r="C91" s="130"/>
      <c r="D91" s="130"/>
      <c r="E91" s="130"/>
      <c r="F91" s="130"/>
      <c r="G91" s="130"/>
      <c r="H91" s="126"/>
    </row>
    <row r="92" spans="1:8" ht="21" customHeight="1" hidden="1">
      <c r="A92" s="131"/>
      <c r="B92" s="133" t="s">
        <v>361</v>
      </c>
      <c r="C92" s="130"/>
      <c r="D92" s="130"/>
      <c r="E92" s="130"/>
      <c r="F92" s="130"/>
      <c r="G92" s="130"/>
      <c r="H92" s="126"/>
    </row>
    <row r="93" spans="1:8" ht="21" customHeight="1" hidden="1">
      <c r="A93" s="131"/>
      <c r="B93" s="133" t="s">
        <v>362</v>
      </c>
      <c r="C93" s="130"/>
      <c r="D93" s="130"/>
      <c r="E93" s="130"/>
      <c r="F93" s="130"/>
      <c r="G93" s="130"/>
      <c r="H93" s="126"/>
    </row>
    <row r="94" spans="1:8" ht="21" customHeight="1" hidden="1">
      <c r="A94" s="131"/>
      <c r="B94" s="133" t="s">
        <v>363</v>
      </c>
      <c r="C94" s="130"/>
      <c r="D94" s="130"/>
      <c r="E94" s="130"/>
      <c r="F94" s="130"/>
      <c r="G94" s="130"/>
      <c r="H94" s="126"/>
    </row>
    <row r="95" spans="1:8" ht="21" customHeight="1" hidden="1">
      <c r="A95" s="131"/>
      <c r="B95" s="133" t="s">
        <v>364</v>
      </c>
      <c r="C95" s="130"/>
      <c r="D95" s="130"/>
      <c r="E95" s="130"/>
      <c r="F95" s="130"/>
      <c r="G95" s="130"/>
      <c r="H95" s="126"/>
    </row>
    <row r="96" spans="1:8" ht="21" customHeight="1" hidden="1">
      <c r="A96" s="131"/>
      <c r="B96" s="133" t="s">
        <v>365</v>
      </c>
      <c r="C96" s="130"/>
      <c r="D96" s="130"/>
      <c r="E96" s="130"/>
      <c r="F96" s="130"/>
      <c r="G96" s="130"/>
      <c r="H96" s="126"/>
    </row>
    <row r="97" spans="1:8" ht="21" customHeight="1" hidden="1">
      <c r="A97" s="131"/>
      <c r="B97" s="133" t="s">
        <v>366</v>
      </c>
      <c r="C97" s="130"/>
      <c r="D97" s="130"/>
      <c r="E97" s="130"/>
      <c r="F97" s="130"/>
      <c r="G97" s="130"/>
      <c r="H97" s="126"/>
    </row>
    <row r="98" spans="1:8" ht="21" customHeight="1" hidden="1">
      <c r="A98" s="131"/>
      <c r="B98" s="133" t="s">
        <v>367</v>
      </c>
      <c r="C98" s="130"/>
      <c r="D98" s="130"/>
      <c r="E98" s="130"/>
      <c r="F98" s="130"/>
      <c r="G98" s="130"/>
      <c r="H98" s="126"/>
    </row>
    <row r="99" spans="1:8" ht="21" customHeight="1" hidden="1">
      <c r="A99" s="131"/>
      <c r="B99" s="133" t="s">
        <v>368</v>
      </c>
      <c r="C99" s="130"/>
      <c r="D99" s="130"/>
      <c r="E99" s="130"/>
      <c r="F99" s="130"/>
      <c r="G99" s="130"/>
      <c r="H99" s="126"/>
    </row>
    <row r="100" spans="1:8" ht="21" customHeight="1" hidden="1">
      <c r="A100" s="131" t="s">
        <v>369</v>
      </c>
      <c r="B100" s="132"/>
      <c r="C100" s="130"/>
      <c r="D100" s="130"/>
      <c r="E100" s="130"/>
      <c r="F100" s="130"/>
      <c r="G100" s="130"/>
      <c r="H100" s="126"/>
    </row>
    <row r="101" spans="1:8" ht="21" customHeight="1" hidden="1">
      <c r="A101" s="131"/>
      <c r="B101" s="133" t="s">
        <v>370</v>
      </c>
      <c r="C101" s="130"/>
      <c r="D101" s="130"/>
      <c r="E101" s="130"/>
      <c r="F101" s="130"/>
      <c r="G101" s="130"/>
      <c r="H101" s="126"/>
    </row>
    <row r="102" spans="1:8" ht="21" customHeight="1" hidden="1">
      <c r="A102" s="131"/>
      <c r="B102" s="133" t="s">
        <v>371</v>
      </c>
      <c r="C102" s="130"/>
      <c r="D102" s="130"/>
      <c r="E102" s="130"/>
      <c r="F102" s="130"/>
      <c r="G102" s="130"/>
      <c r="H102" s="126"/>
    </row>
    <row r="103" spans="1:8" ht="21" customHeight="1" hidden="1">
      <c r="A103" s="129" t="s">
        <v>372</v>
      </c>
      <c r="B103" s="132"/>
      <c r="C103" s="130"/>
      <c r="D103" s="130"/>
      <c r="E103" s="130"/>
      <c r="F103" s="130"/>
      <c r="G103" s="130"/>
      <c r="H103" s="126"/>
    </row>
    <row r="104" spans="1:8" ht="21" customHeight="1" hidden="1">
      <c r="A104" s="133" t="s">
        <v>373</v>
      </c>
      <c r="C104" s="130"/>
      <c r="D104" s="130"/>
      <c r="E104" s="130"/>
      <c r="F104" s="130"/>
      <c r="G104" s="130"/>
      <c r="H104" s="126"/>
    </row>
    <row r="105" spans="2:8" ht="21" customHeight="1" hidden="1">
      <c r="B105" s="133" t="s">
        <v>374</v>
      </c>
      <c r="C105" s="130"/>
      <c r="D105" s="130"/>
      <c r="E105" s="130"/>
      <c r="F105" s="130"/>
      <c r="G105" s="130"/>
      <c r="H105" s="126"/>
    </row>
    <row r="106" spans="2:8" ht="21" customHeight="1" hidden="1">
      <c r="B106" s="133" t="s">
        <v>375</v>
      </c>
      <c r="C106" s="130"/>
      <c r="D106" s="130"/>
      <c r="E106" s="130"/>
      <c r="F106" s="130"/>
      <c r="G106" s="130"/>
      <c r="H106" s="126"/>
    </row>
    <row r="107" spans="1:8" ht="21" customHeight="1" hidden="1">
      <c r="A107" s="133" t="s">
        <v>376</v>
      </c>
      <c r="C107" s="130"/>
      <c r="D107" s="130"/>
      <c r="E107" s="130"/>
      <c r="F107" s="130"/>
      <c r="G107" s="130"/>
      <c r="H107" s="126"/>
    </row>
    <row r="108" spans="2:8" ht="21" customHeight="1" hidden="1">
      <c r="B108" s="133" t="s">
        <v>377</v>
      </c>
      <c r="C108" s="130"/>
      <c r="D108" s="130"/>
      <c r="E108" s="130"/>
      <c r="F108" s="130"/>
      <c r="G108" s="130"/>
      <c r="H108" s="126"/>
    </row>
    <row r="109" spans="2:8" ht="21" customHeight="1" hidden="1">
      <c r="B109" s="133" t="s">
        <v>375</v>
      </c>
      <c r="C109" s="130"/>
      <c r="D109" s="130"/>
      <c r="E109" s="130"/>
      <c r="F109" s="130"/>
      <c r="G109" s="130"/>
      <c r="H109" s="126"/>
    </row>
    <row r="110" spans="1:8" ht="21" customHeight="1" hidden="1">
      <c r="A110" s="133" t="s">
        <v>378</v>
      </c>
      <c r="B110" s="132"/>
      <c r="C110" s="130"/>
      <c r="D110" s="130"/>
      <c r="E110" s="130"/>
      <c r="F110" s="130"/>
      <c r="G110" s="130"/>
      <c r="H110" s="126"/>
    </row>
    <row r="111" spans="1:8" ht="21" customHeight="1" hidden="1">
      <c r="A111" s="132"/>
      <c r="B111" s="133" t="s">
        <v>379</v>
      </c>
      <c r="C111" s="130"/>
      <c r="D111" s="130"/>
      <c r="E111" s="130"/>
      <c r="F111" s="130"/>
      <c r="G111" s="130"/>
      <c r="H111" s="126"/>
    </row>
    <row r="112" spans="1:8" ht="21" customHeight="1" hidden="1">
      <c r="A112" s="132"/>
      <c r="B112" s="133" t="s">
        <v>380</v>
      </c>
      <c r="C112" s="130"/>
      <c r="D112" s="130"/>
      <c r="E112" s="130"/>
      <c r="F112" s="130"/>
      <c r="G112" s="130"/>
      <c r="H112" s="126"/>
    </row>
    <row r="113" spans="1:8" ht="21" customHeight="1" hidden="1">
      <c r="A113" s="132"/>
      <c r="B113" s="133" t="s">
        <v>381</v>
      </c>
      <c r="C113" s="130"/>
      <c r="D113" s="130"/>
      <c r="E113" s="130"/>
      <c r="F113" s="130"/>
      <c r="G113" s="130"/>
      <c r="H113" s="126"/>
    </row>
    <row r="114" spans="1:8" ht="21" customHeight="1" hidden="1">
      <c r="A114" s="132"/>
      <c r="B114" s="133" t="s">
        <v>382</v>
      </c>
      <c r="C114" s="130"/>
      <c r="D114" s="130"/>
      <c r="E114" s="130"/>
      <c r="F114" s="130"/>
      <c r="G114" s="130"/>
      <c r="H114" s="126"/>
    </row>
    <row r="115" spans="1:8" ht="21" customHeight="1" hidden="1">
      <c r="A115" s="132"/>
      <c r="B115" s="133" t="s">
        <v>383</v>
      </c>
      <c r="C115" s="130"/>
      <c r="D115" s="130"/>
      <c r="E115" s="130"/>
      <c r="F115" s="130"/>
      <c r="G115" s="130"/>
      <c r="H115" s="126"/>
    </row>
    <row r="116" spans="1:8" ht="22.5" customHeight="1" hidden="1">
      <c r="A116" s="129" t="s">
        <v>384</v>
      </c>
      <c r="B116" s="129"/>
      <c r="C116" s="130"/>
      <c r="D116" s="130"/>
      <c r="E116" s="130"/>
      <c r="F116" s="130"/>
      <c r="G116" s="130"/>
      <c r="H116" s="126"/>
    </row>
    <row r="117" spans="2:8" ht="22.5" customHeight="1" hidden="1">
      <c r="B117" s="134" t="s">
        <v>385</v>
      </c>
      <c r="E117" s="130"/>
      <c r="F117" s="130"/>
      <c r="G117" s="130"/>
      <c r="H117" s="126"/>
    </row>
    <row r="118" spans="2:8" ht="22.5" customHeight="1" hidden="1">
      <c r="B118" s="133" t="s">
        <v>386</v>
      </c>
      <c r="E118" s="130"/>
      <c r="F118" s="130"/>
      <c r="G118" s="130"/>
      <c r="H118" s="126"/>
    </row>
    <row r="119" spans="2:8" ht="22.5" customHeight="1" hidden="1">
      <c r="B119" s="134" t="s">
        <v>387</v>
      </c>
      <c r="E119" s="130"/>
      <c r="F119" s="130"/>
      <c r="G119" s="130"/>
      <c r="H119" s="126"/>
    </row>
    <row r="120" spans="2:8" ht="22.5" customHeight="1" hidden="1">
      <c r="B120" s="133" t="s">
        <v>388</v>
      </c>
      <c r="E120" s="130"/>
      <c r="F120" s="130"/>
      <c r="G120" s="130"/>
      <c r="H120" s="126"/>
    </row>
    <row r="121" spans="2:8" ht="22.5" customHeight="1" hidden="1">
      <c r="B121" s="133" t="s">
        <v>389</v>
      </c>
      <c r="E121" s="130"/>
      <c r="F121" s="130"/>
      <c r="G121" s="130"/>
      <c r="H121" s="126"/>
    </row>
    <row r="122" spans="2:8" ht="22.5" customHeight="1" hidden="1">
      <c r="B122" s="133" t="s">
        <v>390</v>
      </c>
      <c r="E122" s="130"/>
      <c r="F122" s="130"/>
      <c r="G122" s="130"/>
      <c r="H122" s="126"/>
    </row>
    <row r="123" spans="1:8" ht="22.5" customHeight="1" hidden="1">
      <c r="A123" s="61" t="s">
        <v>391</v>
      </c>
      <c r="E123" s="130"/>
      <c r="F123" s="130"/>
      <c r="G123" s="130"/>
      <c r="H123" s="126"/>
    </row>
    <row r="124" spans="1:8" ht="22.5" customHeight="1" hidden="1">
      <c r="A124" s="2" t="s">
        <v>392</v>
      </c>
      <c r="E124" s="130"/>
      <c r="F124" s="130"/>
      <c r="G124" s="130"/>
      <c r="H124" s="126"/>
    </row>
    <row r="125" spans="2:8" ht="22.5" customHeight="1" hidden="1">
      <c r="B125" s="63" t="s">
        <v>393</v>
      </c>
      <c r="E125" s="130"/>
      <c r="F125" s="130"/>
      <c r="G125" s="130"/>
      <c r="H125" s="126"/>
    </row>
    <row r="126" spans="2:8" ht="22.5" customHeight="1" hidden="1">
      <c r="B126" s="63" t="s">
        <v>394</v>
      </c>
      <c r="E126" s="130"/>
      <c r="F126" s="130"/>
      <c r="G126" s="130"/>
      <c r="H126" s="126"/>
    </row>
    <row r="127" spans="2:8" ht="22.5" customHeight="1" hidden="1">
      <c r="B127" s="63" t="s">
        <v>395</v>
      </c>
      <c r="E127" s="130"/>
      <c r="F127" s="130"/>
      <c r="G127" s="130"/>
      <c r="H127" s="126"/>
    </row>
    <row r="128" spans="2:8" ht="22.5" customHeight="1" hidden="1">
      <c r="B128" s="63" t="s">
        <v>396</v>
      </c>
      <c r="E128" s="130"/>
      <c r="F128" s="130"/>
      <c r="G128" s="130"/>
      <c r="H128" s="126"/>
    </row>
    <row r="129" spans="1:8" ht="22.5" customHeight="1" hidden="1">
      <c r="A129" s="2" t="s">
        <v>397</v>
      </c>
      <c r="E129" s="130"/>
      <c r="F129" s="130"/>
      <c r="G129" s="130"/>
      <c r="H129" s="126"/>
    </row>
    <row r="130" spans="2:8" ht="22.5" customHeight="1" hidden="1">
      <c r="B130" s="63" t="s">
        <v>398</v>
      </c>
      <c r="E130" s="130"/>
      <c r="F130" s="130"/>
      <c r="G130" s="130"/>
      <c r="H130" s="126"/>
    </row>
    <row r="131" spans="2:8" ht="22.5" customHeight="1" hidden="1">
      <c r="B131" s="63" t="s">
        <v>399</v>
      </c>
      <c r="E131" s="130"/>
      <c r="F131" s="130"/>
      <c r="G131" s="130"/>
      <c r="H131" s="126"/>
    </row>
    <row r="132" spans="1:8" ht="22.5" customHeight="1" hidden="1">
      <c r="A132" s="61" t="s">
        <v>400</v>
      </c>
      <c r="E132" s="130"/>
      <c r="F132" s="130"/>
      <c r="G132" s="130"/>
      <c r="H132" s="126"/>
    </row>
    <row r="133" spans="2:8" ht="22.5" customHeight="1" hidden="1">
      <c r="B133" s="63" t="s">
        <v>401</v>
      </c>
      <c r="E133" s="130"/>
      <c r="F133" s="130"/>
      <c r="G133" s="130"/>
      <c r="H133" s="126"/>
    </row>
    <row r="134" spans="1:8" ht="21" customHeight="1" hidden="1">
      <c r="A134" s="129" t="s">
        <v>402</v>
      </c>
      <c r="B134" s="131"/>
      <c r="C134" s="130"/>
      <c r="D134" s="130"/>
      <c r="E134" s="130"/>
      <c r="F134" s="130"/>
      <c r="G134" s="130"/>
      <c r="H134" s="126"/>
    </row>
    <row r="135" spans="1:8" ht="21" customHeight="1" hidden="1">
      <c r="A135" s="131" t="s">
        <v>403</v>
      </c>
      <c r="B135" s="133"/>
      <c r="C135" s="130"/>
      <c r="D135" s="130"/>
      <c r="E135" s="130"/>
      <c r="F135" s="130"/>
      <c r="G135" s="130"/>
      <c r="H135" s="126"/>
    </row>
    <row r="136" spans="1:8" ht="21" customHeight="1" hidden="1">
      <c r="A136" s="133"/>
      <c r="B136" s="134" t="s">
        <v>404</v>
      </c>
      <c r="C136" s="130"/>
      <c r="D136" s="130"/>
      <c r="E136" s="130"/>
      <c r="F136" s="130"/>
      <c r="G136" s="130"/>
      <c r="H136" s="126"/>
    </row>
    <row r="137" spans="1:8" ht="21" customHeight="1" hidden="1">
      <c r="A137" s="129"/>
      <c r="B137" s="133" t="s">
        <v>405</v>
      </c>
      <c r="C137" s="130"/>
      <c r="D137" s="130"/>
      <c r="E137" s="130"/>
      <c r="F137" s="130"/>
      <c r="G137" s="130"/>
      <c r="H137" s="126"/>
    </row>
    <row r="138" spans="1:8" ht="21" customHeight="1" hidden="1">
      <c r="A138" s="129"/>
      <c r="B138" s="134" t="s">
        <v>406</v>
      </c>
      <c r="C138" s="130"/>
      <c r="D138" s="130"/>
      <c r="E138" s="130"/>
      <c r="F138" s="130"/>
      <c r="G138" s="130"/>
      <c r="H138" s="126"/>
    </row>
    <row r="139" spans="1:8" ht="21" customHeight="1" hidden="1">
      <c r="A139" s="129"/>
      <c r="B139" s="133" t="s">
        <v>407</v>
      </c>
      <c r="C139" s="130"/>
      <c r="D139" s="130"/>
      <c r="E139" s="130"/>
      <c r="F139" s="130"/>
      <c r="G139" s="130"/>
      <c r="H139" s="126"/>
    </row>
    <row r="140" spans="1:8" ht="21" customHeight="1" hidden="1">
      <c r="A140" s="129"/>
      <c r="B140" s="134" t="s">
        <v>408</v>
      </c>
      <c r="C140" s="130"/>
      <c r="D140" s="130"/>
      <c r="E140" s="130"/>
      <c r="F140" s="130"/>
      <c r="G140" s="130"/>
      <c r="H140" s="126"/>
    </row>
    <row r="141" spans="1:8" ht="21" customHeight="1" hidden="1">
      <c r="A141" s="129"/>
      <c r="B141" s="134" t="s">
        <v>409</v>
      </c>
      <c r="C141" s="130"/>
      <c r="D141" s="130"/>
      <c r="E141" s="130"/>
      <c r="F141" s="130"/>
      <c r="G141" s="130"/>
      <c r="H141" s="126"/>
    </row>
    <row r="142" spans="1:8" ht="21" customHeight="1" hidden="1">
      <c r="A142" s="132"/>
      <c r="B142" s="134" t="s">
        <v>410</v>
      </c>
      <c r="C142" s="130"/>
      <c r="D142" s="130"/>
      <c r="E142" s="130"/>
      <c r="F142" s="130"/>
      <c r="G142" s="130"/>
      <c r="H142" s="126"/>
    </row>
    <row r="143" spans="1:8" ht="17.25" customHeight="1" hidden="1">
      <c r="A143" s="131" t="s">
        <v>411</v>
      </c>
      <c r="B143" s="134"/>
      <c r="C143" s="130"/>
      <c r="D143" s="130"/>
      <c r="E143" s="130"/>
      <c r="F143" s="130"/>
      <c r="G143" s="130"/>
      <c r="H143" s="126"/>
    </row>
    <row r="144" spans="1:8" ht="17.25" customHeight="1" hidden="1">
      <c r="A144" s="132"/>
      <c r="B144" s="133" t="s">
        <v>412</v>
      </c>
      <c r="C144" s="130"/>
      <c r="D144" s="130"/>
      <c r="E144" s="130"/>
      <c r="F144" s="130"/>
      <c r="G144" s="130"/>
      <c r="H144" s="126"/>
    </row>
    <row r="145" spans="1:8" ht="17.25" customHeight="1" hidden="1">
      <c r="A145" s="132"/>
      <c r="B145" s="133" t="s">
        <v>681</v>
      </c>
      <c r="C145" s="130"/>
      <c r="D145" s="130"/>
      <c r="E145" s="130"/>
      <c r="F145" s="130"/>
      <c r="G145" s="130"/>
      <c r="H145" s="126"/>
    </row>
    <row r="146" spans="1:8" ht="17.25" customHeight="1" hidden="1">
      <c r="A146" s="132"/>
      <c r="B146" s="134" t="s">
        <v>413</v>
      </c>
      <c r="C146" s="130"/>
      <c r="D146" s="130"/>
      <c r="E146" s="130"/>
      <c r="F146" s="130"/>
      <c r="G146" s="130"/>
      <c r="H146" s="126"/>
    </row>
    <row r="147" spans="1:8" ht="17.25" customHeight="1" hidden="1">
      <c r="A147" s="132"/>
      <c r="B147" s="134" t="s">
        <v>408</v>
      </c>
      <c r="C147" s="130"/>
      <c r="D147" s="130"/>
      <c r="E147" s="130"/>
      <c r="F147" s="130"/>
      <c r="G147" s="130"/>
      <c r="H147" s="126"/>
    </row>
    <row r="148" spans="1:8" ht="17.25" customHeight="1" hidden="1">
      <c r="A148" s="132"/>
      <c r="B148" s="133" t="s">
        <v>414</v>
      </c>
      <c r="C148" s="130"/>
      <c r="D148" s="130"/>
      <c r="E148" s="130"/>
      <c r="F148" s="130"/>
      <c r="G148" s="130"/>
      <c r="H148" s="126"/>
    </row>
    <row r="149" spans="1:8" ht="17.25" customHeight="1" hidden="1">
      <c r="A149" s="129" t="s">
        <v>415</v>
      </c>
      <c r="B149" s="133"/>
      <c r="C149" s="130"/>
      <c r="D149" s="130"/>
      <c r="E149" s="130"/>
      <c r="F149" s="130"/>
      <c r="G149" s="130"/>
      <c r="H149" s="126"/>
    </row>
    <row r="150" spans="1:8" ht="17.25" customHeight="1" hidden="1">
      <c r="A150" s="135" t="s">
        <v>416</v>
      </c>
      <c r="B150" s="133"/>
      <c r="C150" s="130"/>
      <c r="D150" s="130"/>
      <c r="E150" s="130"/>
      <c r="F150" s="130"/>
      <c r="G150" s="130"/>
      <c r="H150" s="126"/>
    </row>
    <row r="151" spans="1:8" ht="17.25" customHeight="1" hidden="1">
      <c r="A151" s="135" t="s">
        <v>417</v>
      </c>
      <c r="B151" s="133"/>
      <c r="C151" s="130"/>
      <c r="D151" s="130"/>
      <c r="E151" s="130"/>
      <c r="F151" s="130"/>
      <c r="G151" s="130"/>
      <c r="H151" s="126"/>
    </row>
    <row r="152" spans="1:8" ht="17.25" customHeight="1" hidden="1">
      <c r="A152" s="135" t="s">
        <v>418</v>
      </c>
      <c r="B152" s="133"/>
      <c r="C152" s="130"/>
      <c r="D152" s="130"/>
      <c r="E152" s="130"/>
      <c r="F152" s="130"/>
      <c r="G152" s="130"/>
      <c r="H152" s="126"/>
    </row>
    <row r="153" spans="1:8" ht="17.25" customHeight="1" hidden="1">
      <c r="A153" s="135" t="s">
        <v>419</v>
      </c>
      <c r="B153" s="133"/>
      <c r="C153" s="130"/>
      <c r="D153" s="130"/>
      <c r="E153" s="130"/>
      <c r="F153" s="130"/>
      <c r="G153" s="130"/>
      <c r="H153" s="126"/>
    </row>
    <row r="154" spans="1:2" ht="17.25" customHeight="1" hidden="1">
      <c r="A154" s="45" t="s">
        <v>420</v>
      </c>
      <c r="B154" s="45"/>
    </row>
    <row r="155" spans="1:2" ht="17.25" customHeight="1" hidden="1">
      <c r="A155" s="45"/>
      <c r="B155" s="45"/>
    </row>
    <row r="156" spans="1:5" ht="17.25" customHeight="1" hidden="1">
      <c r="A156" s="136" t="s">
        <v>421</v>
      </c>
      <c r="B156" s="136"/>
      <c r="C156" s="7" t="s">
        <v>138</v>
      </c>
      <c r="D156" s="7" t="s">
        <v>70</v>
      </c>
      <c r="E156" s="1"/>
    </row>
    <row r="157" spans="1:4" ht="17.25" customHeight="1" hidden="1">
      <c r="A157" s="137"/>
      <c r="B157" s="138" t="s">
        <v>422</v>
      </c>
      <c r="C157" s="54">
        <v>110149300</v>
      </c>
      <c r="D157" s="54">
        <v>156093863</v>
      </c>
    </row>
    <row r="158" spans="1:4" ht="17.25" customHeight="1" hidden="1">
      <c r="A158" s="139"/>
      <c r="B158" s="140" t="s">
        <v>423</v>
      </c>
      <c r="C158" s="18">
        <v>1873353609</v>
      </c>
      <c r="D158" s="18">
        <v>1992631606</v>
      </c>
    </row>
    <row r="159" spans="1:4" ht="17.25" customHeight="1" hidden="1">
      <c r="A159" s="139"/>
      <c r="B159" s="140" t="s">
        <v>424</v>
      </c>
      <c r="C159" s="18"/>
      <c r="D159" s="18"/>
    </row>
    <row r="160" spans="1:4" ht="17.25" customHeight="1" hidden="1">
      <c r="A160" s="141"/>
      <c r="B160" s="142" t="s">
        <v>425</v>
      </c>
      <c r="C160" s="143">
        <f>SUM(C157:C159)</f>
        <v>1983502909</v>
      </c>
      <c r="D160" s="144">
        <f>SUM(D157:D159)</f>
        <v>2148725469</v>
      </c>
    </row>
    <row r="161" spans="1:4" ht="17.25" customHeight="1" hidden="1">
      <c r="A161" s="129" t="s">
        <v>426</v>
      </c>
      <c r="B161" s="150"/>
      <c r="C161" s="150"/>
      <c r="D161" s="150"/>
    </row>
    <row r="162" spans="1:4" ht="17.25" customHeight="1" hidden="1">
      <c r="A162" s="146" t="s">
        <v>427</v>
      </c>
      <c r="B162" s="147"/>
      <c r="C162" s="7" t="str">
        <f>C156</f>
        <v>Sè cuèi kú</v>
      </c>
      <c r="D162" s="7" t="str">
        <f>D156</f>
        <v>Sè ®Çu n¨m</v>
      </c>
    </row>
    <row r="163" spans="1:4" ht="17.25" customHeight="1" hidden="1">
      <c r="A163" s="137"/>
      <c r="B163" s="138" t="s">
        <v>428</v>
      </c>
      <c r="C163" s="148">
        <v>65255000</v>
      </c>
      <c r="D163" s="148">
        <v>76390000</v>
      </c>
    </row>
    <row r="164" spans="1:4" ht="17.25" customHeight="1" hidden="1">
      <c r="A164" s="139"/>
      <c r="B164" s="140" t="s">
        <v>429</v>
      </c>
      <c r="C164" s="18"/>
      <c r="D164" s="18"/>
    </row>
    <row r="165" spans="1:4" ht="17.25" customHeight="1" hidden="1">
      <c r="A165" s="139"/>
      <c r="B165" s="140" t="s">
        <v>430</v>
      </c>
      <c r="C165" s="18"/>
      <c r="D165" s="18"/>
    </row>
    <row r="166" spans="1:4" ht="17.25" customHeight="1" hidden="1">
      <c r="A166" s="139"/>
      <c r="B166" s="140" t="s">
        <v>431</v>
      </c>
      <c r="C166" s="18">
        <f>432824+12600000+187382</f>
        <v>13220206</v>
      </c>
      <c r="D166" s="18">
        <v>53381830</v>
      </c>
    </row>
    <row r="167" spans="1:4" ht="17.25" customHeight="1" hidden="1">
      <c r="A167" s="141"/>
      <c r="B167" s="7" t="s">
        <v>425</v>
      </c>
      <c r="C167" s="144">
        <f>SUM(C163:C166)</f>
        <v>78475206</v>
      </c>
      <c r="D167" s="144">
        <f>SUM(D163:D166)</f>
        <v>129771830</v>
      </c>
    </row>
    <row r="168" spans="1:4" ht="17.25" customHeight="1" hidden="1">
      <c r="A168" s="149"/>
      <c r="B168" s="150"/>
      <c r="C168" s="151"/>
      <c r="D168" s="151"/>
    </row>
    <row r="169" spans="1:4" ht="17.25" customHeight="1" hidden="1">
      <c r="A169" s="146" t="s">
        <v>432</v>
      </c>
      <c r="B169" s="152"/>
      <c r="C169" s="7" t="str">
        <f>C162</f>
        <v>Sè cuèi kú</v>
      </c>
      <c r="D169" s="7" t="str">
        <f>D162</f>
        <v>Sè ®Çu n¨m</v>
      </c>
    </row>
    <row r="170" spans="1:4" ht="17.25" customHeight="1" hidden="1">
      <c r="A170" s="153"/>
      <c r="B170" s="154" t="s">
        <v>433</v>
      </c>
      <c r="C170" s="54">
        <v>0</v>
      </c>
      <c r="D170" s="54">
        <v>0</v>
      </c>
    </row>
    <row r="171" spans="1:4" ht="17.25" customHeight="1" hidden="1">
      <c r="A171" s="139"/>
      <c r="B171" s="140" t="s">
        <v>434</v>
      </c>
      <c r="C171" s="18">
        <v>7926536178</v>
      </c>
      <c r="D171" s="18">
        <v>5202699070</v>
      </c>
    </row>
    <row r="172" spans="1:4" ht="17.25" customHeight="1" hidden="1">
      <c r="A172" s="139"/>
      <c r="B172" s="140" t="s">
        <v>435</v>
      </c>
      <c r="C172" s="18">
        <v>562350023</v>
      </c>
      <c r="D172" s="18">
        <v>550499692</v>
      </c>
    </row>
    <row r="173" spans="1:4" ht="17.25" customHeight="1" hidden="1">
      <c r="A173" s="139"/>
      <c r="B173" s="140" t="s">
        <v>436</v>
      </c>
      <c r="C173" s="18">
        <v>269464574</v>
      </c>
      <c r="D173" s="18">
        <v>880551719</v>
      </c>
    </row>
    <row r="174" spans="1:4" ht="17.25" customHeight="1" hidden="1">
      <c r="A174" s="139"/>
      <c r="B174" s="140" t="s">
        <v>437</v>
      </c>
      <c r="C174" s="18">
        <v>9521207376</v>
      </c>
      <c r="D174" s="18">
        <v>8892003315</v>
      </c>
    </row>
    <row r="175" spans="1:4" ht="17.25" customHeight="1" hidden="1">
      <c r="A175" s="139"/>
      <c r="B175" s="140" t="s">
        <v>438</v>
      </c>
      <c r="C175" s="18"/>
      <c r="D175" s="18"/>
    </row>
    <row r="176" spans="1:4" ht="17.25" customHeight="1" hidden="1">
      <c r="A176" s="139"/>
      <c r="B176" s="140" t="s">
        <v>439</v>
      </c>
      <c r="C176" s="18">
        <v>588024422</v>
      </c>
      <c r="D176" s="18">
        <v>467297346</v>
      </c>
    </row>
    <row r="177" spans="1:4" ht="17.25" customHeight="1" hidden="1">
      <c r="A177" s="139"/>
      <c r="B177" s="140" t="s">
        <v>440</v>
      </c>
      <c r="C177" s="18"/>
      <c r="D177" s="18"/>
    </row>
    <row r="178" spans="1:4" ht="17.25" customHeight="1" hidden="1">
      <c r="A178" s="155"/>
      <c r="B178" s="156" t="s">
        <v>441</v>
      </c>
      <c r="C178" s="56"/>
      <c r="D178" s="56"/>
    </row>
    <row r="179" spans="1:4" ht="17.25" customHeight="1" hidden="1">
      <c r="A179" s="157"/>
      <c r="B179" s="7" t="s">
        <v>442</v>
      </c>
      <c r="C179" s="158">
        <f>SUM(C170:C178)</f>
        <v>18867582573</v>
      </c>
      <c r="D179" s="158">
        <f>SUM(D170:D178)</f>
        <v>15993051142</v>
      </c>
    </row>
    <row r="180" spans="1:4" ht="17.25" customHeight="1" hidden="1">
      <c r="A180" s="159" t="s">
        <v>443</v>
      </c>
      <c r="B180" s="39"/>
      <c r="C180" s="160"/>
      <c r="D180" s="160"/>
    </row>
    <row r="181" spans="1:4" ht="17.25" customHeight="1" hidden="1">
      <c r="A181" s="139" t="s">
        <v>444</v>
      </c>
      <c r="B181" s="18"/>
      <c r="C181" s="18"/>
      <c r="D181" s="18"/>
    </row>
    <row r="182" spans="1:4" ht="17.25" customHeight="1" hidden="1">
      <c r="A182" s="139" t="s">
        <v>445</v>
      </c>
      <c r="B182" s="18"/>
      <c r="C182" s="18"/>
      <c r="D182" s="18"/>
    </row>
    <row r="183" spans="1:4" ht="17.25" customHeight="1" hidden="1">
      <c r="A183" s="126"/>
      <c r="B183" s="126"/>
      <c r="C183" s="126"/>
      <c r="D183" s="161"/>
    </row>
    <row r="184" spans="1:5" ht="17.25" customHeight="1" hidden="1">
      <c r="A184" s="146" t="s">
        <v>446</v>
      </c>
      <c r="B184" s="152"/>
      <c r="C184" s="7" t="str">
        <f>C169</f>
        <v>Sè cuèi kú</v>
      </c>
      <c r="D184" s="7" t="str">
        <f>D169</f>
        <v>Sè ®Çu n¨m</v>
      </c>
      <c r="E184" s="1"/>
    </row>
    <row r="185" spans="1:4" ht="17.25" customHeight="1" hidden="1">
      <c r="A185" s="137"/>
      <c r="B185" s="27" t="s">
        <v>447</v>
      </c>
      <c r="C185" s="27"/>
      <c r="D185" s="27"/>
    </row>
    <row r="186" spans="1:4" ht="17.25" customHeight="1" hidden="1">
      <c r="A186" s="162"/>
      <c r="B186" s="163" t="s">
        <v>50</v>
      </c>
      <c r="C186" s="163">
        <v>1850165</v>
      </c>
      <c r="D186" s="163">
        <v>270400211</v>
      </c>
    </row>
    <row r="187" spans="1:4" ht="17.25" customHeight="1" hidden="1">
      <c r="A187" s="162"/>
      <c r="B187" s="163" t="s">
        <v>448</v>
      </c>
      <c r="C187" s="163"/>
      <c r="D187" s="163"/>
    </row>
    <row r="188" spans="1:4" ht="17.25" customHeight="1" hidden="1">
      <c r="A188" s="141"/>
      <c r="B188" s="7" t="s">
        <v>425</v>
      </c>
      <c r="C188" s="158">
        <f>SUM(C185:C187)</f>
        <v>1850165</v>
      </c>
      <c r="D188" s="158">
        <f>SUM(D185:D187)</f>
        <v>270400211</v>
      </c>
    </row>
    <row r="189" spans="1:4" ht="21" customHeight="1" hidden="1">
      <c r="A189" s="129" t="s">
        <v>449</v>
      </c>
      <c r="B189" s="150"/>
      <c r="C189" s="126"/>
      <c r="D189" s="126"/>
    </row>
    <row r="190" spans="1:5" ht="21" customHeight="1" hidden="1">
      <c r="A190" s="188" t="s">
        <v>451</v>
      </c>
      <c r="B190" s="188"/>
      <c r="C190" s="150"/>
      <c r="D190" s="150"/>
      <c r="E190" s="1"/>
    </row>
    <row r="191" spans="1:4" ht="21" customHeight="1" hidden="1">
      <c r="A191" s="153"/>
      <c r="B191" s="154" t="s">
        <v>452</v>
      </c>
      <c r="C191" s="54"/>
      <c r="D191" s="54"/>
    </row>
    <row r="192" spans="1:4" ht="21" customHeight="1" hidden="1">
      <c r="A192" s="139"/>
      <c r="B192" s="140" t="s">
        <v>453</v>
      </c>
      <c r="C192" s="18"/>
      <c r="D192" s="18"/>
    </row>
    <row r="193" spans="1:4" ht="21" customHeight="1" hidden="1">
      <c r="A193" s="139"/>
      <c r="B193" s="140" t="s">
        <v>454</v>
      </c>
      <c r="C193" s="18"/>
      <c r="D193" s="18"/>
    </row>
    <row r="194" spans="1:4" ht="21" customHeight="1" hidden="1">
      <c r="A194" s="139"/>
      <c r="B194" s="140" t="s">
        <v>450</v>
      </c>
      <c r="C194" s="18"/>
      <c r="D194" s="18"/>
    </row>
    <row r="195" spans="1:4" ht="21" customHeight="1" hidden="1">
      <c r="A195" s="157"/>
      <c r="B195" s="7" t="s">
        <v>425</v>
      </c>
      <c r="C195" s="158">
        <f>SUM(C191:C194)</f>
        <v>0</v>
      </c>
      <c r="D195" s="158">
        <f>SUM(D191:D194)</f>
        <v>0</v>
      </c>
    </row>
    <row r="196" spans="1:4" ht="21" customHeight="1" hidden="1">
      <c r="A196" s="126"/>
      <c r="B196" s="150"/>
      <c r="C196" s="151"/>
      <c r="D196" s="151"/>
    </row>
    <row r="197" ht="21.75" customHeight="1" hidden="1">
      <c r="A197" s="61" t="s">
        <v>455</v>
      </c>
    </row>
    <row r="198" ht="9.75" customHeight="1" hidden="1">
      <c r="A198" s="61"/>
    </row>
    <row r="199" spans="1:8" ht="15.75" hidden="1">
      <c r="A199" s="164"/>
      <c r="B199" s="165"/>
      <c r="C199" s="165" t="s">
        <v>456</v>
      </c>
      <c r="D199" s="165" t="s">
        <v>457</v>
      </c>
      <c r="E199" s="165" t="s">
        <v>458</v>
      </c>
      <c r="F199" s="165" t="s">
        <v>459</v>
      </c>
      <c r="G199" s="165" t="s">
        <v>460</v>
      </c>
      <c r="H199" s="165"/>
    </row>
    <row r="200" spans="1:8" ht="15.75" hidden="1">
      <c r="A200" s="166" t="s">
        <v>52</v>
      </c>
      <c r="B200" s="166" t="s">
        <v>461</v>
      </c>
      <c r="C200" s="166" t="s">
        <v>458</v>
      </c>
      <c r="D200" s="166" t="s">
        <v>462</v>
      </c>
      <c r="E200" s="166" t="s">
        <v>463</v>
      </c>
      <c r="F200" s="166" t="s">
        <v>464</v>
      </c>
      <c r="G200" s="166" t="s">
        <v>465</v>
      </c>
      <c r="H200" s="166" t="s">
        <v>466</v>
      </c>
    </row>
    <row r="201" spans="1:8" ht="15.75" hidden="1">
      <c r="A201" s="167"/>
      <c r="B201" s="168"/>
      <c r="C201" s="168"/>
      <c r="D201" s="169" t="s">
        <v>467</v>
      </c>
      <c r="E201" s="169" t="s">
        <v>468</v>
      </c>
      <c r="F201" s="168"/>
      <c r="G201" s="168"/>
      <c r="H201" s="168"/>
    </row>
    <row r="202" spans="1:8" ht="18.75" customHeight="1" hidden="1">
      <c r="A202" s="170" t="s">
        <v>469</v>
      </c>
      <c r="B202" s="52"/>
      <c r="C202" s="52"/>
      <c r="D202" s="52"/>
      <c r="E202" s="52"/>
      <c r="F202" s="52"/>
      <c r="G202" s="52"/>
      <c r="H202" s="52"/>
    </row>
    <row r="203" spans="1:8" ht="18.75" customHeight="1" hidden="1">
      <c r="A203" s="23" t="s">
        <v>470</v>
      </c>
      <c r="B203" s="12">
        <v>17393251884</v>
      </c>
      <c r="C203" s="12">
        <v>14721211039</v>
      </c>
      <c r="D203" s="12">
        <v>4621779590</v>
      </c>
      <c r="E203" s="12">
        <v>689763746</v>
      </c>
      <c r="F203" s="12"/>
      <c r="G203" s="12">
        <f>SUM(B203:F203)</f>
        <v>37426006259</v>
      </c>
      <c r="H203" s="12"/>
    </row>
    <row r="204" spans="1:8" ht="18.75" customHeight="1" hidden="1">
      <c r="A204" s="171" t="s">
        <v>471</v>
      </c>
      <c r="B204" s="25"/>
      <c r="C204" s="25"/>
      <c r="D204" s="25">
        <v>242857143</v>
      </c>
      <c r="E204" s="25"/>
      <c r="F204" s="25"/>
      <c r="G204" s="172">
        <f aca="true" t="shared" si="0" ref="G204:G209">SUM(B204:F204)</f>
        <v>242857143</v>
      </c>
      <c r="H204" s="16"/>
    </row>
    <row r="205" spans="1:8" ht="18.75" customHeight="1" hidden="1">
      <c r="A205" s="171" t="s">
        <v>472</v>
      </c>
      <c r="B205" s="25"/>
      <c r="C205" s="25"/>
      <c r="D205" s="25"/>
      <c r="E205" s="25"/>
      <c r="F205" s="25"/>
      <c r="G205" s="172">
        <f t="shared" si="0"/>
        <v>0</v>
      </c>
      <c r="H205" s="16"/>
    </row>
    <row r="206" spans="1:8" ht="18.75" customHeight="1" hidden="1">
      <c r="A206" s="171" t="s">
        <v>473</v>
      </c>
      <c r="B206" s="25"/>
      <c r="C206" s="25"/>
      <c r="D206" s="25"/>
      <c r="E206" s="25"/>
      <c r="F206" s="25"/>
      <c r="G206" s="172">
        <f t="shared" si="0"/>
        <v>0</v>
      </c>
      <c r="H206" s="16"/>
    </row>
    <row r="207" spans="1:8" ht="18.75" customHeight="1" hidden="1">
      <c r="A207" s="171" t="s">
        <v>51</v>
      </c>
      <c r="B207" s="25"/>
      <c r="C207" s="25"/>
      <c r="D207" s="25"/>
      <c r="E207" s="25"/>
      <c r="F207" s="25"/>
      <c r="G207" s="172">
        <f t="shared" si="0"/>
        <v>0</v>
      </c>
      <c r="H207" s="16"/>
    </row>
    <row r="208" spans="1:8" ht="18.75" customHeight="1" hidden="1">
      <c r="A208" s="171" t="s">
        <v>474</v>
      </c>
      <c r="B208" s="25"/>
      <c r="C208" s="25"/>
      <c r="D208" s="25"/>
      <c r="E208" s="25"/>
      <c r="F208" s="25"/>
      <c r="G208" s="172">
        <f t="shared" si="0"/>
        <v>0</v>
      </c>
      <c r="H208" s="16"/>
    </row>
    <row r="209" spans="1:8" ht="18.75" customHeight="1" hidden="1">
      <c r="A209" s="171" t="s">
        <v>475</v>
      </c>
      <c r="B209" s="25"/>
      <c r="C209" s="25"/>
      <c r="D209" s="25"/>
      <c r="E209" s="25"/>
      <c r="F209" s="25"/>
      <c r="G209" s="172">
        <f t="shared" si="0"/>
        <v>0</v>
      </c>
      <c r="H209" s="16"/>
    </row>
    <row r="210" spans="1:8" ht="18.75" customHeight="1" hidden="1">
      <c r="A210" s="23" t="s">
        <v>476</v>
      </c>
      <c r="B210" s="12">
        <f aca="true" t="shared" si="1" ref="B210:G210">B203+B204+B205+B206-B207-B208-B209</f>
        <v>17393251884</v>
      </c>
      <c r="C210" s="12">
        <f t="shared" si="1"/>
        <v>14721211039</v>
      </c>
      <c r="D210" s="12">
        <f t="shared" si="1"/>
        <v>4864636733</v>
      </c>
      <c r="E210" s="12">
        <f t="shared" si="1"/>
        <v>689763746</v>
      </c>
      <c r="F210" s="12">
        <f t="shared" si="1"/>
        <v>0</v>
      </c>
      <c r="G210" s="12">
        <f t="shared" si="1"/>
        <v>37668863402</v>
      </c>
      <c r="H210" s="12"/>
    </row>
    <row r="211" spans="1:8" ht="18.75" customHeight="1" hidden="1">
      <c r="A211" s="173" t="s">
        <v>477</v>
      </c>
      <c r="B211" s="16"/>
      <c r="C211" s="16"/>
      <c r="D211" s="16"/>
      <c r="E211" s="16"/>
      <c r="F211" s="16"/>
      <c r="G211" s="16"/>
      <c r="H211" s="16"/>
    </row>
    <row r="212" spans="1:8" ht="18.75" customHeight="1" hidden="1">
      <c r="A212" s="23" t="s">
        <v>470</v>
      </c>
      <c r="B212" s="12">
        <v>5689711991</v>
      </c>
      <c r="C212" s="12">
        <v>8884308896</v>
      </c>
      <c r="D212" s="12">
        <v>2665800953</v>
      </c>
      <c r="E212" s="12">
        <v>520469377</v>
      </c>
      <c r="F212" s="12"/>
      <c r="G212" s="12">
        <f>SUM(B212:F212)</f>
        <v>17760291217</v>
      </c>
      <c r="H212" s="12"/>
    </row>
    <row r="213" spans="1:8" ht="18.75" customHeight="1" hidden="1">
      <c r="A213" s="25" t="s">
        <v>478</v>
      </c>
      <c r="B213" s="25">
        <v>310697033</v>
      </c>
      <c r="C213" s="25">
        <v>325271097</v>
      </c>
      <c r="D213" s="25">
        <v>126449809</v>
      </c>
      <c r="E213" s="25">
        <v>27000837</v>
      </c>
      <c r="F213" s="25"/>
      <c r="G213" s="172">
        <f>SUM(B213:F213)</f>
        <v>789418776</v>
      </c>
      <c r="H213" s="25"/>
    </row>
    <row r="214" spans="1:8" ht="18.75" customHeight="1" hidden="1">
      <c r="A214" s="25" t="s">
        <v>479</v>
      </c>
      <c r="B214" s="25"/>
      <c r="C214" s="25"/>
      <c r="D214" s="25"/>
      <c r="E214" s="25"/>
      <c r="F214" s="25"/>
      <c r="G214" s="172"/>
      <c r="H214" s="25"/>
    </row>
    <row r="215" spans="1:8" ht="18.75" customHeight="1" hidden="1">
      <c r="A215" s="25" t="s">
        <v>480</v>
      </c>
      <c r="B215" s="25"/>
      <c r="C215" s="25"/>
      <c r="D215" s="25"/>
      <c r="E215" s="25"/>
      <c r="F215" s="25"/>
      <c r="G215" s="172"/>
      <c r="H215" s="25"/>
    </row>
    <row r="216" spans="1:8" ht="18.75" customHeight="1" hidden="1">
      <c r="A216" s="25" t="s">
        <v>481</v>
      </c>
      <c r="B216" s="25"/>
      <c r="C216" s="25"/>
      <c r="D216" s="25"/>
      <c r="E216" s="25"/>
      <c r="F216" s="25"/>
      <c r="G216" s="172"/>
      <c r="H216" s="25"/>
    </row>
    <row r="217" spans="1:8" ht="18.75" customHeight="1" hidden="1">
      <c r="A217" s="25" t="s">
        <v>482</v>
      </c>
      <c r="B217" s="25"/>
      <c r="C217" s="25"/>
      <c r="D217" s="25"/>
      <c r="E217" s="25"/>
      <c r="F217" s="25"/>
      <c r="G217" s="172">
        <f>SUM(B217:F217)</f>
        <v>0</v>
      </c>
      <c r="H217" s="25"/>
    </row>
    <row r="218" spans="1:8" ht="18.75" customHeight="1" hidden="1">
      <c r="A218" s="23" t="s">
        <v>476</v>
      </c>
      <c r="B218" s="12">
        <f aca="true" t="shared" si="2" ref="B218:G218">B212+B213-B217</f>
        <v>6000409024</v>
      </c>
      <c r="C218" s="12">
        <f t="shared" si="2"/>
        <v>9209579993</v>
      </c>
      <c r="D218" s="12">
        <f t="shared" si="2"/>
        <v>2792250762</v>
      </c>
      <c r="E218" s="12">
        <f t="shared" si="2"/>
        <v>547470214</v>
      </c>
      <c r="F218" s="12">
        <f t="shared" si="2"/>
        <v>0</v>
      </c>
      <c r="G218" s="12">
        <f t="shared" si="2"/>
        <v>18549709993</v>
      </c>
      <c r="H218" s="12"/>
    </row>
    <row r="219" spans="1:8" ht="18.75" customHeight="1" hidden="1">
      <c r="A219" s="173" t="s">
        <v>483</v>
      </c>
      <c r="B219" s="16"/>
      <c r="C219" s="16"/>
      <c r="D219" s="16"/>
      <c r="E219" s="16"/>
      <c r="F219" s="16"/>
      <c r="G219" s="16"/>
      <c r="H219" s="16"/>
    </row>
    <row r="220" spans="1:8" ht="18.75" customHeight="1" hidden="1">
      <c r="A220" s="12" t="s">
        <v>484</v>
      </c>
      <c r="B220" s="12">
        <f aca="true" t="shared" si="3" ref="B220:G220">B203-B212</f>
        <v>11703539893</v>
      </c>
      <c r="C220" s="12">
        <f t="shared" si="3"/>
        <v>5836902143</v>
      </c>
      <c r="D220" s="12">
        <f t="shared" si="3"/>
        <v>1955978637</v>
      </c>
      <c r="E220" s="12">
        <f t="shared" si="3"/>
        <v>169294369</v>
      </c>
      <c r="F220" s="12">
        <f t="shared" si="3"/>
        <v>0</v>
      </c>
      <c r="G220" s="12">
        <f t="shared" si="3"/>
        <v>19665715042</v>
      </c>
      <c r="H220" s="12"/>
    </row>
    <row r="221" spans="1:8" ht="18.75" customHeight="1" hidden="1">
      <c r="A221" s="174" t="s">
        <v>485</v>
      </c>
      <c r="B221" s="174">
        <f aca="true" t="shared" si="4" ref="B221:G221">B210-B218</f>
        <v>11392842860</v>
      </c>
      <c r="C221" s="174">
        <f t="shared" si="4"/>
        <v>5511631046</v>
      </c>
      <c r="D221" s="174">
        <f t="shared" si="4"/>
        <v>2072385971</v>
      </c>
      <c r="E221" s="174">
        <f t="shared" si="4"/>
        <v>142293532</v>
      </c>
      <c r="F221" s="174">
        <f t="shared" si="4"/>
        <v>0</v>
      </c>
      <c r="G221" s="174">
        <f t="shared" si="4"/>
        <v>19119153409</v>
      </c>
      <c r="H221" s="174"/>
    </row>
    <row r="222" ht="18.75" customHeight="1" hidden="1">
      <c r="A222" s="63" t="s">
        <v>486</v>
      </c>
    </row>
    <row r="223" ht="18.75" customHeight="1" hidden="1">
      <c r="A223" s="63" t="s">
        <v>722</v>
      </c>
    </row>
    <row r="224" ht="18.75" customHeight="1" hidden="1">
      <c r="A224" s="63" t="s">
        <v>487</v>
      </c>
    </row>
    <row r="225" ht="18.75" customHeight="1" hidden="1">
      <c r="A225" s="63" t="s">
        <v>488</v>
      </c>
    </row>
    <row r="226" ht="18.75" customHeight="1" hidden="1">
      <c r="A226" s="124" t="s">
        <v>489</v>
      </c>
    </row>
    <row r="227" ht="24.75" customHeight="1" hidden="1">
      <c r="A227" s="61" t="s">
        <v>55</v>
      </c>
    </row>
    <row r="228" spans="1:2" ht="27.75" customHeight="1" hidden="1">
      <c r="A228" s="61" t="s">
        <v>54</v>
      </c>
      <c r="B228" s="45"/>
    </row>
    <row r="229" spans="1:2" ht="9.75" customHeight="1" hidden="1">
      <c r="A229" s="45"/>
      <c r="B229" s="45"/>
    </row>
    <row r="230" spans="1:9" ht="15.75" hidden="1">
      <c r="A230" s="164"/>
      <c r="B230" s="165" t="s">
        <v>496</v>
      </c>
      <c r="C230" s="165" t="s">
        <v>497</v>
      </c>
      <c r="D230" s="165" t="s">
        <v>498</v>
      </c>
      <c r="E230" s="165" t="s">
        <v>499</v>
      </c>
      <c r="F230" s="165" t="s">
        <v>459</v>
      </c>
      <c r="G230" s="165"/>
      <c r="H230" s="165"/>
      <c r="I230" s="126"/>
    </row>
    <row r="231" spans="1:9" ht="15.75" hidden="1">
      <c r="A231" s="166" t="s">
        <v>490</v>
      </c>
      <c r="B231" s="166" t="s">
        <v>500</v>
      </c>
      <c r="C231" s="166" t="s">
        <v>501</v>
      </c>
      <c r="D231" s="166" t="s">
        <v>502</v>
      </c>
      <c r="E231" s="166" t="s">
        <v>503</v>
      </c>
      <c r="F231" s="166" t="s">
        <v>504</v>
      </c>
      <c r="G231" s="166" t="s">
        <v>43</v>
      </c>
      <c r="H231" s="166" t="s">
        <v>466</v>
      </c>
      <c r="I231" s="126"/>
    </row>
    <row r="232" spans="1:9" ht="15.75" hidden="1">
      <c r="A232" s="167"/>
      <c r="B232" s="169" t="s">
        <v>505</v>
      </c>
      <c r="C232" s="169" t="s">
        <v>506</v>
      </c>
      <c r="D232" s="169" t="s">
        <v>507</v>
      </c>
      <c r="E232" s="169" t="s">
        <v>508</v>
      </c>
      <c r="F232" s="169" t="s">
        <v>464</v>
      </c>
      <c r="G232" s="168"/>
      <c r="H232" s="168"/>
      <c r="I232" s="126"/>
    </row>
    <row r="233" spans="1:9" ht="24" customHeight="1" hidden="1">
      <c r="A233" s="170" t="s">
        <v>509</v>
      </c>
      <c r="B233" s="176"/>
      <c r="C233" s="52"/>
      <c r="D233" s="52"/>
      <c r="E233" s="52"/>
      <c r="F233" s="52"/>
      <c r="G233" s="52"/>
      <c r="H233" s="52"/>
      <c r="I233" s="126"/>
    </row>
    <row r="234" spans="1:9" ht="24" customHeight="1" hidden="1">
      <c r="A234" s="23" t="s">
        <v>491</v>
      </c>
      <c r="B234" s="220">
        <v>3038689253</v>
      </c>
      <c r="C234" s="16"/>
      <c r="D234" s="16"/>
      <c r="E234" s="16"/>
      <c r="F234" s="16"/>
      <c r="G234" s="12">
        <f>SUM(B234:F234)</f>
        <v>3038689253</v>
      </c>
      <c r="H234" s="12"/>
      <c r="I234" s="126"/>
    </row>
    <row r="235" spans="1:9" ht="24" customHeight="1" hidden="1">
      <c r="A235" s="171" t="s">
        <v>510</v>
      </c>
      <c r="B235" s="25"/>
      <c r="C235" s="25"/>
      <c r="D235" s="25"/>
      <c r="E235" s="25"/>
      <c r="F235" s="25"/>
      <c r="G235" s="172">
        <f>SUM(B235:F235)</f>
        <v>0</v>
      </c>
      <c r="H235" s="172"/>
      <c r="I235" s="126"/>
    </row>
    <row r="236" spans="1:9" ht="24" customHeight="1" hidden="1">
      <c r="A236" s="171" t="s">
        <v>53</v>
      </c>
      <c r="B236" s="25"/>
      <c r="C236" s="25"/>
      <c r="D236" s="25"/>
      <c r="E236" s="25"/>
      <c r="F236" s="25"/>
      <c r="G236" s="172">
        <f>SUM(B236:F236)</f>
        <v>0</v>
      </c>
      <c r="H236" s="172"/>
      <c r="I236" s="126"/>
    </row>
    <row r="237" spans="1:9" ht="24" customHeight="1" hidden="1">
      <c r="A237" s="171" t="s">
        <v>511</v>
      </c>
      <c r="B237" s="25"/>
      <c r="C237" s="25"/>
      <c r="D237" s="25"/>
      <c r="E237" s="25"/>
      <c r="F237" s="25"/>
      <c r="G237" s="172">
        <f>SUM(B237:F237)</f>
        <v>0</v>
      </c>
      <c r="H237" s="172"/>
      <c r="I237" s="126"/>
    </row>
    <row r="238" spans="1:9" ht="24" customHeight="1" hidden="1">
      <c r="A238" s="171" t="s">
        <v>474</v>
      </c>
      <c r="B238" s="25"/>
      <c r="C238" s="25"/>
      <c r="D238" s="25"/>
      <c r="E238" s="25"/>
      <c r="F238" s="25"/>
      <c r="G238" s="172">
        <f>SUM(B238:F238)</f>
        <v>0</v>
      </c>
      <c r="H238" s="172"/>
      <c r="I238" s="126"/>
    </row>
    <row r="239" spans="1:9" ht="24" customHeight="1" hidden="1">
      <c r="A239" s="23" t="s">
        <v>492</v>
      </c>
      <c r="B239" s="220">
        <f aca="true" t="shared" si="5" ref="B239:G239">SUM(B234:B238)</f>
        <v>3038689253</v>
      </c>
      <c r="C239" s="220">
        <f t="shared" si="5"/>
        <v>0</v>
      </c>
      <c r="D239" s="220">
        <f t="shared" si="5"/>
        <v>0</v>
      </c>
      <c r="E239" s="220">
        <f t="shared" si="5"/>
        <v>0</v>
      </c>
      <c r="F239" s="220">
        <f t="shared" si="5"/>
        <v>0</v>
      </c>
      <c r="G239" s="220">
        <f t="shared" si="5"/>
        <v>3038689253</v>
      </c>
      <c r="H239" s="220"/>
      <c r="I239" s="126"/>
    </row>
    <row r="240" spans="1:9" ht="24" customHeight="1" hidden="1">
      <c r="A240" s="173" t="s">
        <v>477</v>
      </c>
      <c r="B240" s="12"/>
      <c r="C240" s="16"/>
      <c r="D240" s="16"/>
      <c r="E240" s="16"/>
      <c r="F240" s="16"/>
      <c r="G240" s="16"/>
      <c r="H240" s="16"/>
      <c r="I240" s="126"/>
    </row>
    <row r="241" spans="1:9" ht="24" customHeight="1" hidden="1">
      <c r="A241" s="23" t="s">
        <v>491</v>
      </c>
      <c r="B241" s="12">
        <v>58569120</v>
      </c>
      <c r="C241" s="16"/>
      <c r="D241" s="16"/>
      <c r="E241" s="16"/>
      <c r="F241" s="16"/>
      <c r="G241" s="12">
        <f>SUM(B241:F241)</f>
        <v>58569120</v>
      </c>
      <c r="H241" s="12"/>
      <c r="I241" s="126"/>
    </row>
    <row r="242" spans="1:9" ht="24" customHeight="1" hidden="1">
      <c r="A242" s="171" t="s">
        <v>493</v>
      </c>
      <c r="B242" s="16">
        <v>40753041</v>
      </c>
      <c r="C242" s="16"/>
      <c r="D242" s="16"/>
      <c r="E242" s="16"/>
      <c r="F242" s="16"/>
      <c r="G242" s="172">
        <f aca="true" t="shared" si="6" ref="G242:G248">SUM(B242:F242)</f>
        <v>40753041</v>
      </c>
      <c r="H242" s="172"/>
      <c r="I242" s="126"/>
    </row>
    <row r="243" spans="1:9" ht="24" customHeight="1" hidden="1">
      <c r="A243" s="171" t="s">
        <v>474</v>
      </c>
      <c r="B243" s="16"/>
      <c r="C243" s="16"/>
      <c r="D243" s="16"/>
      <c r="E243" s="16"/>
      <c r="F243" s="16"/>
      <c r="G243" s="172">
        <f t="shared" si="6"/>
        <v>0</v>
      </c>
      <c r="H243" s="172"/>
      <c r="I243" s="126"/>
    </row>
    <row r="244" spans="1:9" ht="24" customHeight="1" hidden="1">
      <c r="A244" s="171" t="s">
        <v>475</v>
      </c>
      <c r="B244" s="16"/>
      <c r="C244" s="16"/>
      <c r="D244" s="16"/>
      <c r="E244" s="16"/>
      <c r="F244" s="16"/>
      <c r="G244" s="172">
        <f t="shared" si="6"/>
        <v>0</v>
      </c>
      <c r="H244" s="172"/>
      <c r="I244" s="126"/>
    </row>
    <row r="245" spans="1:9" ht="24" customHeight="1" hidden="1">
      <c r="A245" s="23" t="s">
        <v>492</v>
      </c>
      <c r="B245" s="220">
        <f>B241+B242-B243-B244</f>
        <v>99322161</v>
      </c>
      <c r="C245" s="220">
        <f>C241+C242-C243-C244</f>
        <v>0</v>
      </c>
      <c r="D245" s="220">
        <f>D241+D242-D243-D244</f>
        <v>0</v>
      </c>
      <c r="E245" s="220">
        <f>E241+E242-E243-E244</f>
        <v>0</v>
      </c>
      <c r="F245" s="220">
        <f>F241+F242-F243-F244</f>
        <v>0</v>
      </c>
      <c r="G245" s="12">
        <f t="shared" si="6"/>
        <v>99322161</v>
      </c>
      <c r="H245" s="12"/>
      <c r="I245" s="126"/>
    </row>
    <row r="246" spans="1:9" ht="24" customHeight="1" hidden="1">
      <c r="A246" s="173" t="s">
        <v>512</v>
      </c>
      <c r="B246" s="12"/>
      <c r="C246" s="16"/>
      <c r="D246" s="16"/>
      <c r="E246" s="16"/>
      <c r="F246" s="16"/>
      <c r="G246" s="16"/>
      <c r="H246" s="16"/>
      <c r="I246" s="126"/>
    </row>
    <row r="247" spans="1:8" ht="24" customHeight="1" hidden="1">
      <c r="A247" s="177" t="s">
        <v>494</v>
      </c>
      <c r="B247" s="12">
        <f>B234-B241</f>
        <v>2980120133</v>
      </c>
      <c r="C247" s="12">
        <f>C234-C241</f>
        <v>0</v>
      </c>
      <c r="D247" s="12">
        <f>D234-D241</f>
        <v>0</v>
      </c>
      <c r="E247" s="12">
        <f>E234-E241</f>
        <v>0</v>
      </c>
      <c r="F247" s="12">
        <f>F234-F241</f>
        <v>0</v>
      </c>
      <c r="G247" s="12">
        <f t="shared" si="6"/>
        <v>2980120133</v>
      </c>
      <c r="H247" s="12"/>
    </row>
    <row r="248" spans="1:8" ht="24" customHeight="1" hidden="1">
      <c r="A248" s="260" t="s">
        <v>495</v>
      </c>
      <c r="B248" s="174">
        <f>B239-B245</f>
        <v>2939367092</v>
      </c>
      <c r="C248" s="174">
        <f>C239-C245</f>
        <v>0</v>
      </c>
      <c r="D248" s="174">
        <f>D239-D245</f>
        <v>0</v>
      </c>
      <c r="E248" s="174">
        <f>E239-E245</f>
        <v>0</v>
      </c>
      <c r="F248" s="174">
        <f>F239-F245</f>
        <v>0</v>
      </c>
      <c r="G248" s="174">
        <f t="shared" si="6"/>
        <v>2939367092</v>
      </c>
      <c r="H248" s="174"/>
    </row>
    <row r="249" spans="1:8" ht="24" customHeight="1" hidden="1">
      <c r="A249" s="151" t="s">
        <v>57</v>
      </c>
      <c r="B249" s="151"/>
      <c r="C249" s="151"/>
      <c r="D249" s="151"/>
      <c r="E249" s="151"/>
      <c r="F249" s="151"/>
      <c r="G249" s="151"/>
      <c r="H249" s="151"/>
    </row>
    <row r="250" spans="1:8" ht="24" customHeight="1" hidden="1">
      <c r="A250" s="221"/>
      <c r="B250" s="142" t="s">
        <v>56</v>
      </c>
      <c r="C250" s="6" t="s">
        <v>138</v>
      </c>
      <c r="D250" s="7" t="s">
        <v>70</v>
      </c>
      <c r="E250" s="151"/>
      <c r="F250" s="151"/>
      <c r="G250" s="151"/>
      <c r="H250" s="151"/>
    </row>
    <row r="251" spans="1:4" ht="21.75" customHeight="1" hidden="1">
      <c r="A251" s="24">
        <v>1</v>
      </c>
      <c r="B251" s="18" t="s">
        <v>513</v>
      </c>
      <c r="C251" s="18"/>
      <c r="D251" s="18">
        <f>141419648+9500000+1041900+39915677+27741736</f>
        <v>219618961</v>
      </c>
    </row>
    <row r="252" spans="1:4" ht="21.75" customHeight="1" hidden="1">
      <c r="A252" s="24">
        <v>2</v>
      </c>
      <c r="B252" s="18" t="s">
        <v>10</v>
      </c>
      <c r="C252" s="18">
        <f>21303931+84423179</f>
        <v>105727110</v>
      </c>
      <c r="D252" s="18"/>
    </row>
    <row r="253" spans="1:4" ht="21.75" customHeight="1" hidden="1">
      <c r="A253" s="24">
        <v>3</v>
      </c>
      <c r="B253" s="179" t="s">
        <v>514</v>
      </c>
      <c r="C253" s="18"/>
      <c r="D253" s="18">
        <f>101122752+19047619+366457272+47515818+5500000+11371000</f>
        <v>551014461</v>
      </c>
    </row>
    <row r="254" spans="1:4" ht="21.75" customHeight="1" hidden="1">
      <c r="A254" s="24">
        <v>4</v>
      </c>
      <c r="B254" s="179" t="s">
        <v>39</v>
      </c>
      <c r="C254" s="18"/>
      <c r="D254" s="18">
        <v>25714286</v>
      </c>
    </row>
    <row r="255" spans="1:4" ht="21.75" customHeight="1" hidden="1">
      <c r="A255" s="24">
        <v>5</v>
      </c>
      <c r="B255" s="179" t="s">
        <v>6</v>
      </c>
      <c r="C255" s="18">
        <v>17923100</v>
      </c>
      <c r="D255" s="18">
        <v>17923100</v>
      </c>
    </row>
    <row r="256" spans="1:4" ht="21.75" customHeight="1" hidden="1">
      <c r="A256" s="24">
        <v>6</v>
      </c>
      <c r="B256" s="179" t="s">
        <v>515</v>
      </c>
      <c r="C256" s="18"/>
      <c r="D256" s="18">
        <v>1476186</v>
      </c>
    </row>
    <row r="257" spans="1:4" ht="21.75" customHeight="1" hidden="1">
      <c r="A257" s="24">
        <v>7</v>
      </c>
      <c r="B257" s="179" t="s">
        <v>516</v>
      </c>
      <c r="C257" s="18"/>
      <c r="D257" s="18">
        <v>2143636</v>
      </c>
    </row>
    <row r="258" spans="1:4" ht="21.75" customHeight="1" hidden="1">
      <c r="A258" s="24">
        <v>8</v>
      </c>
      <c r="B258" s="179" t="s">
        <v>7</v>
      </c>
      <c r="C258" s="18"/>
      <c r="D258" s="18">
        <v>31350846</v>
      </c>
    </row>
    <row r="259" spans="1:4" ht="21.75" customHeight="1" hidden="1">
      <c r="A259" s="24">
        <v>9</v>
      </c>
      <c r="B259" s="179" t="s">
        <v>58</v>
      </c>
      <c r="C259" s="18"/>
      <c r="D259" s="18">
        <v>481160452</v>
      </c>
    </row>
    <row r="260" spans="1:4" ht="21.75" customHeight="1" hidden="1">
      <c r="A260" s="24">
        <v>10</v>
      </c>
      <c r="B260" s="179" t="s">
        <v>8</v>
      </c>
      <c r="C260" s="18"/>
      <c r="D260" s="18">
        <v>45248094</v>
      </c>
    </row>
    <row r="261" spans="1:4" ht="21.75" customHeight="1" hidden="1">
      <c r="A261" s="24">
        <v>11</v>
      </c>
      <c r="B261" s="179" t="s">
        <v>9</v>
      </c>
      <c r="C261" s="18"/>
      <c r="D261" s="18">
        <v>2257265</v>
      </c>
    </row>
    <row r="262" spans="1:4" ht="21.75" customHeight="1" hidden="1">
      <c r="A262" s="24">
        <v>12</v>
      </c>
      <c r="B262" s="145" t="s">
        <v>38</v>
      </c>
      <c r="C262" s="161"/>
      <c r="D262" s="161">
        <v>8454545</v>
      </c>
    </row>
    <row r="263" spans="1:4" ht="21.75" customHeight="1" hidden="1">
      <c r="A263" s="186"/>
      <c r="B263" s="6" t="s">
        <v>43</v>
      </c>
      <c r="C263" s="136">
        <f>SUM(C251:C262)</f>
        <v>123650210</v>
      </c>
      <c r="D263" s="136">
        <f>SUM(D251:D262)</f>
        <v>1386361832</v>
      </c>
    </row>
    <row r="264" spans="1:2" ht="21.75" customHeight="1" hidden="1">
      <c r="A264" s="61"/>
      <c r="B264" s="45"/>
    </row>
    <row r="265" spans="1:4" ht="21.75" customHeight="1" hidden="1">
      <c r="A265" s="136" t="s">
        <v>517</v>
      </c>
      <c r="B265" s="147"/>
      <c r="C265" s="7" t="str">
        <f>C250</f>
        <v>Sè cuèi kú</v>
      </c>
      <c r="D265" s="7" t="str">
        <f>D250</f>
        <v>Sè ®Çu n¨m</v>
      </c>
    </row>
    <row r="266" spans="1:4" ht="20.25" customHeight="1" hidden="1">
      <c r="A266" s="223"/>
      <c r="B266" s="154" t="s">
        <v>518</v>
      </c>
      <c r="C266" s="224"/>
      <c r="D266" s="224"/>
    </row>
    <row r="267" spans="1:4" ht="20.25" customHeight="1" hidden="1">
      <c r="A267" s="28"/>
      <c r="B267" s="140" t="s">
        <v>519</v>
      </c>
      <c r="C267" s="18">
        <v>23600000</v>
      </c>
      <c r="D267" s="18">
        <v>23600000</v>
      </c>
    </row>
    <row r="268" spans="1:4" ht="20.25" customHeight="1" hidden="1">
      <c r="A268" s="16"/>
      <c r="B268" s="140" t="s">
        <v>520</v>
      </c>
      <c r="C268" s="27"/>
      <c r="D268" s="27"/>
    </row>
    <row r="269" spans="1:4" ht="20.25" customHeight="1" hidden="1">
      <c r="A269" s="16"/>
      <c r="B269" s="140" t="s">
        <v>521</v>
      </c>
      <c r="C269" s="27"/>
      <c r="D269" s="27"/>
    </row>
    <row r="270" spans="1:4" ht="20.25" customHeight="1" hidden="1">
      <c r="A270" s="181"/>
      <c r="B270" s="156" t="s">
        <v>522</v>
      </c>
      <c r="C270" s="163"/>
      <c r="D270" s="163"/>
    </row>
    <row r="271" spans="1:4" ht="20.25" customHeight="1" hidden="1">
      <c r="A271" s="225"/>
      <c r="B271" s="7" t="s">
        <v>425</v>
      </c>
      <c r="C271" s="158">
        <f>SUM(C266:C270)</f>
        <v>23600000</v>
      </c>
      <c r="D271" s="158">
        <f>SUM(D266:D270)</f>
        <v>23600000</v>
      </c>
    </row>
    <row r="272" spans="1:4" ht="20.25" customHeight="1" hidden="1">
      <c r="A272" s="126"/>
      <c r="B272" s="150"/>
      <c r="C272" s="151"/>
      <c r="D272" s="151"/>
    </row>
    <row r="273" spans="1:4" ht="20.25" customHeight="1" hidden="1">
      <c r="A273" s="188" t="s">
        <v>523</v>
      </c>
      <c r="B273" s="273"/>
      <c r="C273" s="150"/>
      <c r="D273" s="150"/>
    </row>
    <row r="274" spans="1:4" ht="20.25" customHeight="1" hidden="1">
      <c r="A274" s="188"/>
      <c r="B274" s="273"/>
      <c r="C274" s="150"/>
      <c r="D274" s="150"/>
    </row>
    <row r="275" spans="1:4" ht="21.75" customHeight="1" hidden="1">
      <c r="A275" s="136" t="s">
        <v>524</v>
      </c>
      <c r="B275" s="225"/>
      <c r="C275" s="6" t="str">
        <f>C265</f>
        <v>Sè cuèi kú</v>
      </c>
      <c r="D275" s="6" t="str">
        <f>D265</f>
        <v>Sè ®Çu n¨m</v>
      </c>
    </row>
    <row r="276" spans="1:4" ht="21.75" customHeight="1" hidden="1">
      <c r="A276" s="153"/>
      <c r="B276" s="154" t="s">
        <v>723</v>
      </c>
      <c r="C276" s="54">
        <v>5000000000</v>
      </c>
      <c r="D276" s="54">
        <v>5000000000</v>
      </c>
    </row>
    <row r="277" spans="1:4" ht="21.75" customHeight="1" hidden="1">
      <c r="A277" s="162"/>
      <c r="B277" s="311" t="s">
        <v>724</v>
      </c>
      <c r="C277" s="227">
        <v>2000000000</v>
      </c>
      <c r="D277" s="227"/>
    </row>
    <row r="278" spans="1:4" ht="21.75" customHeight="1" hidden="1">
      <c r="A278" s="155"/>
      <c r="B278" s="156" t="s">
        <v>525</v>
      </c>
      <c r="C278" s="56"/>
      <c r="D278" s="56"/>
    </row>
    <row r="279" spans="1:4" ht="21.75" customHeight="1" hidden="1">
      <c r="A279" s="157"/>
      <c r="B279" s="7" t="s">
        <v>425</v>
      </c>
      <c r="C279" s="158">
        <f>SUM(C276:C278)</f>
        <v>7000000000</v>
      </c>
      <c r="D279" s="158">
        <f>SUM(D276:D278)</f>
        <v>5000000000</v>
      </c>
    </row>
    <row r="280" spans="1:4" ht="21.75" customHeight="1" hidden="1">
      <c r="A280" s="157"/>
      <c r="B280" s="7"/>
      <c r="C280" s="158"/>
      <c r="D280" s="158"/>
    </row>
    <row r="281" spans="1:4" ht="20.25" customHeight="1" hidden="1">
      <c r="A281" s="146" t="s">
        <v>526</v>
      </c>
      <c r="B281" s="147"/>
      <c r="C281" s="7" t="str">
        <f>C275</f>
        <v>Sè cuèi kú</v>
      </c>
      <c r="D281" s="7" t="str">
        <f>D275</f>
        <v>Sè ®Çu n¨m</v>
      </c>
    </row>
    <row r="282" spans="1:4" ht="20.25" customHeight="1" hidden="1">
      <c r="A282" s="153"/>
      <c r="B282" s="154" t="s">
        <v>527</v>
      </c>
      <c r="C282" s="54">
        <v>16606852</v>
      </c>
      <c r="D282" s="54"/>
    </row>
    <row r="283" spans="1:4" ht="20.25" customHeight="1" hidden="1">
      <c r="A283" s="139"/>
      <c r="B283" s="140" t="s">
        <v>528</v>
      </c>
      <c r="C283" s="18">
        <v>148072926</v>
      </c>
      <c r="D283" s="18">
        <v>6932110</v>
      </c>
    </row>
    <row r="284" spans="1:4" ht="20.25" customHeight="1" hidden="1">
      <c r="A284" s="139"/>
      <c r="B284" s="140" t="s">
        <v>529</v>
      </c>
      <c r="C284" s="18">
        <v>15556149</v>
      </c>
      <c r="D284" s="18">
        <v>7641431</v>
      </c>
    </row>
    <row r="285" spans="1:4" ht="20.25" customHeight="1" hidden="1">
      <c r="A285" s="139"/>
      <c r="B285" s="140" t="s">
        <v>530</v>
      </c>
      <c r="C285" s="18"/>
      <c r="D285" s="18"/>
    </row>
    <row r="286" spans="1:4" ht="20.25" customHeight="1" hidden="1">
      <c r="A286" s="139"/>
      <c r="B286" s="140" t="s">
        <v>531</v>
      </c>
      <c r="C286" s="18"/>
      <c r="D286" s="18"/>
    </row>
    <row r="287" spans="1:4" ht="20.25" customHeight="1" hidden="1">
      <c r="A287" s="139"/>
      <c r="B287" s="140" t="s">
        <v>532</v>
      </c>
      <c r="C287" s="18"/>
      <c r="D287" s="18"/>
    </row>
    <row r="288" spans="1:4" ht="20.25" customHeight="1" hidden="1">
      <c r="A288" s="155"/>
      <c r="B288" s="156" t="s">
        <v>725</v>
      </c>
      <c r="C288" s="56"/>
      <c r="D288" s="56"/>
    </row>
    <row r="289" spans="1:4" ht="20.25" customHeight="1" hidden="1">
      <c r="A289" s="157"/>
      <c r="B289" s="7" t="s">
        <v>425</v>
      </c>
      <c r="C289" s="158">
        <f>SUM(C282:C288)</f>
        <v>180235927</v>
      </c>
      <c r="D289" s="158">
        <f>SUM(D282:D288)</f>
        <v>14573541</v>
      </c>
    </row>
    <row r="290" spans="1:4" ht="20.25" customHeight="1" hidden="1">
      <c r="A290" s="146" t="s">
        <v>533</v>
      </c>
      <c r="B290" s="147"/>
      <c r="C290" s="219" t="str">
        <f>C281</f>
        <v>Sè cuèi kú</v>
      </c>
      <c r="D290" s="219" t="str">
        <f>D281</f>
        <v>Sè ®Çu n¨m</v>
      </c>
    </row>
    <row r="291" spans="1:4" ht="25.5" customHeight="1" hidden="1">
      <c r="A291" s="137"/>
      <c r="B291" s="138" t="s">
        <v>534</v>
      </c>
      <c r="C291" s="55"/>
      <c r="D291" s="55"/>
    </row>
    <row r="292" spans="1:4" ht="25.5" customHeight="1" hidden="1">
      <c r="A292" s="139"/>
      <c r="B292" s="140" t="s">
        <v>59</v>
      </c>
      <c r="C292" s="16">
        <v>3070875500</v>
      </c>
      <c r="D292" s="16">
        <v>3070875500</v>
      </c>
    </row>
    <row r="293" spans="1:4" ht="25.5" customHeight="1" hidden="1">
      <c r="A293" s="139"/>
      <c r="B293" s="140" t="s">
        <v>60</v>
      </c>
      <c r="C293" s="16">
        <v>0</v>
      </c>
      <c r="D293" s="16">
        <v>45454545</v>
      </c>
    </row>
    <row r="294" spans="1:4" ht="25.5" customHeight="1" hidden="1">
      <c r="A294" s="139"/>
      <c r="B294" s="140" t="s">
        <v>61</v>
      </c>
      <c r="C294" s="16">
        <v>0</v>
      </c>
      <c r="D294" s="16">
        <v>13416667</v>
      </c>
    </row>
    <row r="295" spans="1:4" ht="25.5" customHeight="1" hidden="1">
      <c r="A295" s="139"/>
      <c r="B295" s="140" t="s">
        <v>62</v>
      </c>
      <c r="C295" s="16"/>
      <c r="D295" s="16">
        <v>10000000</v>
      </c>
    </row>
    <row r="296" spans="1:4" ht="22.5" customHeight="1" hidden="1">
      <c r="A296" s="139"/>
      <c r="B296" s="140" t="s">
        <v>535</v>
      </c>
      <c r="C296" s="16"/>
      <c r="D296" s="16"/>
    </row>
    <row r="297" spans="1:4" ht="22.5" customHeight="1" hidden="1">
      <c r="A297" s="189"/>
      <c r="B297" s="261" t="s">
        <v>425</v>
      </c>
      <c r="C297" s="174">
        <f>SUM(C291:C296)</f>
        <v>3070875500</v>
      </c>
      <c r="D297" s="174">
        <f>SUM(D291:D296)</f>
        <v>3139746712</v>
      </c>
    </row>
    <row r="298" spans="1:4" ht="22.5" customHeight="1" hidden="1">
      <c r="A298" s="187"/>
      <c r="B298" s="142"/>
      <c r="C298" s="222"/>
      <c r="D298" s="222"/>
    </row>
    <row r="299" spans="1:4" ht="22.5" customHeight="1" hidden="1">
      <c r="A299" s="226" t="s">
        <v>536</v>
      </c>
      <c r="B299" s="227"/>
      <c r="C299" s="175" t="str">
        <f>C290</f>
        <v>Sè cuèi kú</v>
      </c>
      <c r="D299" s="175" t="str">
        <f>D290</f>
        <v>Sè ®Çu n¨m</v>
      </c>
    </row>
    <row r="300" spans="1:4" ht="26.25" customHeight="1" hidden="1">
      <c r="A300" s="137"/>
      <c r="B300" s="138" t="s">
        <v>40</v>
      </c>
      <c r="C300" s="148">
        <v>18100000</v>
      </c>
      <c r="D300" s="148">
        <v>18100000</v>
      </c>
    </row>
    <row r="301" spans="1:4" ht="26.25" customHeight="1" hidden="1">
      <c r="A301" s="139"/>
      <c r="B301" s="140" t="s">
        <v>537</v>
      </c>
      <c r="C301" s="18">
        <v>44000000</v>
      </c>
      <c r="D301" s="18">
        <v>61490900</v>
      </c>
    </row>
    <row r="302" spans="1:4" ht="26.25" customHeight="1" hidden="1">
      <c r="A302" s="139"/>
      <c r="B302" s="140" t="s">
        <v>538</v>
      </c>
      <c r="C302" s="18">
        <v>7223883</v>
      </c>
      <c r="D302" s="18">
        <v>59828288</v>
      </c>
    </row>
    <row r="303" spans="1:4" ht="26.25" customHeight="1" hidden="1">
      <c r="A303" s="139"/>
      <c r="B303" s="140" t="s">
        <v>539</v>
      </c>
      <c r="C303" s="18">
        <v>370060</v>
      </c>
      <c r="D303" s="18">
        <v>608700</v>
      </c>
    </row>
    <row r="304" spans="1:4" ht="26.25" customHeight="1" hidden="1">
      <c r="A304" s="139"/>
      <c r="B304" s="312" t="s">
        <v>726</v>
      </c>
      <c r="C304" s="56">
        <v>476070</v>
      </c>
      <c r="D304" s="56">
        <v>629610</v>
      </c>
    </row>
    <row r="305" spans="1:4" ht="26.25" customHeight="1" hidden="1">
      <c r="A305" s="139"/>
      <c r="B305" s="140" t="s">
        <v>740</v>
      </c>
      <c r="C305" s="18">
        <f>1377400</f>
        <v>1377400</v>
      </c>
      <c r="D305" s="18">
        <v>16381291</v>
      </c>
    </row>
    <row r="306" spans="1:4" ht="26.25" customHeight="1" hidden="1">
      <c r="A306" s="139"/>
      <c r="B306" s="140" t="s">
        <v>41</v>
      </c>
      <c r="C306" s="18">
        <v>66108400</v>
      </c>
      <c r="D306" s="18">
        <v>38781500</v>
      </c>
    </row>
    <row r="307" spans="1:4" ht="26.25" customHeight="1" hidden="1">
      <c r="A307" s="155"/>
      <c r="B307" s="156" t="s">
        <v>11</v>
      </c>
      <c r="C307" s="56">
        <v>879915342</v>
      </c>
      <c r="D307" s="56">
        <v>857164911</v>
      </c>
    </row>
    <row r="308" spans="1:4" ht="26.25" customHeight="1" hidden="1">
      <c r="A308" s="157"/>
      <c r="B308" s="7" t="s">
        <v>425</v>
      </c>
      <c r="C308" s="144">
        <f>SUM(C300:C307)</f>
        <v>1017571155</v>
      </c>
      <c r="D308" s="158">
        <f>SUM(D300:D307)</f>
        <v>1052985200</v>
      </c>
    </row>
    <row r="309" spans="1:4" ht="26.25" customHeight="1" hidden="1">
      <c r="A309" s="126"/>
      <c r="B309" s="150"/>
      <c r="C309" s="151"/>
      <c r="D309" s="151"/>
    </row>
    <row r="310" spans="1:4" ht="20.25" customHeight="1" hidden="1">
      <c r="A310" s="188" t="s">
        <v>540</v>
      </c>
      <c r="B310" s="126"/>
      <c r="C310" s="150"/>
      <c r="D310" s="150"/>
    </row>
    <row r="311" spans="1:4" ht="20.25" customHeight="1" hidden="1">
      <c r="A311" s="188"/>
      <c r="B311" s="126"/>
      <c r="C311" s="150"/>
      <c r="D311" s="150"/>
    </row>
    <row r="312" spans="1:4" ht="21" customHeight="1" hidden="1">
      <c r="A312" s="146" t="s">
        <v>541</v>
      </c>
      <c r="B312" s="147"/>
      <c r="C312" s="7" t="str">
        <f>C299</f>
        <v>Sè cuèi kú</v>
      </c>
      <c r="D312" s="7" t="str">
        <f>D299</f>
        <v>Sè ®Çu n¨m</v>
      </c>
    </row>
    <row r="313" spans="1:4" ht="27" customHeight="1" hidden="1">
      <c r="A313" s="137" t="s">
        <v>542</v>
      </c>
      <c r="B313" s="148"/>
      <c r="C313" s="148">
        <f>C314+C315</f>
        <v>2000000000</v>
      </c>
      <c r="D313" s="148">
        <f>D314+D315</f>
        <v>2000000000</v>
      </c>
    </row>
    <row r="314" spans="1:4" ht="27" customHeight="1" hidden="1">
      <c r="A314" s="139"/>
      <c r="B314" s="183" t="s">
        <v>543</v>
      </c>
      <c r="C314" s="27">
        <v>2000000000</v>
      </c>
      <c r="D314" s="27">
        <v>2000000000</v>
      </c>
    </row>
    <row r="315" spans="1:4" ht="27" customHeight="1" hidden="1">
      <c r="A315" s="139"/>
      <c r="B315" s="183" t="s">
        <v>544</v>
      </c>
      <c r="C315" s="27"/>
      <c r="D315" s="27"/>
    </row>
    <row r="316" spans="1:4" ht="27" customHeight="1" hidden="1">
      <c r="A316" s="139" t="s">
        <v>545</v>
      </c>
      <c r="B316" s="18"/>
      <c r="C316" s="18">
        <f>SUM(C317:C319)</f>
        <v>362329440</v>
      </c>
      <c r="D316" s="18">
        <f>SUM(D317:D319)</f>
        <v>451370165</v>
      </c>
    </row>
    <row r="317" spans="1:4" ht="27" customHeight="1" hidden="1">
      <c r="A317" s="139"/>
      <c r="B317" s="183" t="s">
        <v>546</v>
      </c>
      <c r="C317" s="27"/>
      <c r="D317" s="27"/>
    </row>
    <row r="318" spans="1:4" ht="27" customHeight="1" hidden="1">
      <c r="A318" s="155"/>
      <c r="B318" s="184" t="s">
        <v>12</v>
      </c>
      <c r="C318" s="163">
        <v>125010000</v>
      </c>
      <c r="D318" s="163">
        <v>125010000</v>
      </c>
    </row>
    <row r="319" spans="1:4" ht="27" customHeight="1" hidden="1">
      <c r="A319" s="155"/>
      <c r="B319" s="184" t="s">
        <v>42</v>
      </c>
      <c r="C319" s="163">
        <v>237319440</v>
      </c>
      <c r="D319" s="163">
        <v>326360165</v>
      </c>
    </row>
    <row r="320" spans="1:4" ht="27" customHeight="1" hidden="1">
      <c r="A320" s="157"/>
      <c r="B320" s="7" t="s">
        <v>425</v>
      </c>
      <c r="C320" s="158">
        <f>C313+C316</f>
        <v>2362329440</v>
      </c>
      <c r="D320" s="158">
        <f>D313+D316</f>
        <v>2451370165</v>
      </c>
    </row>
    <row r="321" ht="25.5" customHeight="1" hidden="1">
      <c r="A321" s="61" t="s">
        <v>547</v>
      </c>
    </row>
    <row r="322" ht="29.25" customHeight="1" hidden="1">
      <c r="A322" s="45" t="s">
        <v>548</v>
      </c>
    </row>
    <row r="323" spans="1:10" s="1" customFormat="1" ht="15.75" hidden="1">
      <c r="A323" s="165"/>
      <c r="B323" s="165" t="s">
        <v>549</v>
      </c>
      <c r="C323" s="165" t="s">
        <v>550</v>
      </c>
      <c r="D323" s="165" t="s">
        <v>551</v>
      </c>
      <c r="E323" s="165"/>
      <c r="F323" s="165" t="s">
        <v>552</v>
      </c>
      <c r="G323" s="165" t="s">
        <v>552</v>
      </c>
      <c r="H323" s="165"/>
      <c r="I323" s="228" t="s">
        <v>137</v>
      </c>
      <c r="J323" s="165"/>
    </row>
    <row r="324" spans="1:10" s="1" customFormat="1" ht="15.75" hidden="1">
      <c r="A324" s="166" t="s">
        <v>52</v>
      </c>
      <c r="B324" s="166" t="s">
        <v>553</v>
      </c>
      <c r="C324" s="166" t="s">
        <v>554</v>
      </c>
      <c r="D324" s="166" t="s">
        <v>555</v>
      </c>
      <c r="E324" s="166" t="s">
        <v>556</v>
      </c>
      <c r="F324" s="166" t="s">
        <v>557</v>
      </c>
      <c r="G324" s="166" t="s">
        <v>558</v>
      </c>
      <c r="H324" s="166" t="s">
        <v>63</v>
      </c>
      <c r="I324" s="229" t="s">
        <v>559</v>
      </c>
      <c r="J324" s="166" t="s">
        <v>425</v>
      </c>
    </row>
    <row r="325" spans="1:10" s="1" customFormat="1" ht="15.75" hidden="1">
      <c r="A325" s="169"/>
      <c r="B325" s="169" t="s">
        <v>560</v>
      </c>
      <c r="C325" s="169" t="s">
        <v>561</v>
      </c>
      <c r="D325" s="169" t="s">
        <v>560</v>
      </c>
      <c r="E325" s="169" t="s">
        <v>562</v>
      </c>
      <c r="F325" s="169" t="s">
        <v>563</v>
      </c>
      <c r="G325" s="169" t="s">
        <v>564</v>
      </c>
      <c r="H325" s="169"/>
      <c r="I325" s="230" t="s">
        <v>565</v>
      </c>
      <c r="J325" s="169"/>
    </row>
    <row r="326" spans="1:10" s="1" customFormat="1" ht="21.75" customHeight="1" hidden="1">
      <c r="A326" s="6" t="s">
        <v>566</v>
      </c>
      <c r="B326" s="6">
        <v>1</v>
      </c>
      <c r="C326" s="6">
        <v>2</v>
      </c>
      <c r="D326" s="6">
        <v>3</v>
      </c>
      <c r="E326" s="6">
        <v>4</v>
      </c>
      <c r="F326" s="6">
        <v>5</v>
      </c>
      <c r="G326" s="6">
        <v>6</v>
      </c>
      <c r="H326" s="6">
        <v>7</v>
      </c>
      <c r="I326" s="6">
        <v>8</v>
      </c>
      <c r="J326" s="6">
        <v>9</v>
      </c>
    </row>
    <row r="327" spans="1:10" ht="25.5" customHeight="1" hidden="1">
      <c r="A327" s="191" t="s">
        <v>567</v>
      </c>
      <c r="B327" s="191">
        <v>17143300000</v>
      </c>
      <c r="C327" s="191"/>
      <c r="D327" s="191">
        <v>4350000000</v>
      </c>
      <c r="E327" s="191"/>
      <c r="F327" s="191"/>
      <c r="G327" s="12"/>
      <c r="H327" s="12"/>
      <c r="I327" s="191"/>
      <c r="J327" s="191">
        <f aca="true" t="shared" si="7" ref="J327:J332">SUM(B327:I327)</f>
        <v>21493300000</v>
      </c>
    </row>
    <row r="328" spans="1:10" ht="25.5" customHeight="1" hidden="1">
      <c r="A328" s="28" t="s">
        <v>568</v>
      </c>
      <c r="B328" s="16"/>
      <c r="C328" s="16"/>
      <c r="D328" s="16"/>
      <c r="E328" s="16"/>
      <c r="F328" s="16"/>
      <c r="G328" s="16"/>
      <c r="H328" s="16"/>
      <c r="I328" s="16"/>
      <c r="J328" s="16">
        <f t="shared" si="7"/>
        <v>0</v>
      </c>
    </row>
    <row r="329" spans="1:10" ht="25.5" customHeight="1" hidden="1">
      <c r="A329" s="28" t="s">
        <v>569</v>
      </c>
      <c r="B329" s="16">
        <v>5392133990</v>
      </c>
      <c r="C329" s="16"/>
      <c r="D329" s="16"/>
      <c r="E329" s="16"/>
      <c r="F329" s="16"/>
      <c r="G329" s="16"/>
      <c r="H329" s="16"/>
      <c r="I329" s="16"/>
      <c r="J329" s="16">
        <f t="shared" si="7"/>
        <v>5392133990</v>
      </c>
    </row>
    <row r="330" spans="1:10" ht="25.5" customHeight="1" hidden="1">
      <c r="A330" s="28" t="s">
        <v>570</v>
      </c>
      <c r="B330" s="18"/>
      <c r="C330" s="181"/>
      <c r="D330" s="181"/>
      <c r="E330" s="181"/>
      <c r="F330" s="181"/>
      <c r="G330" s="181"/>
      <c r="H330" s="181"/>
      <c r="I330" s="181"/>
      <c r="J330" s="16">
        <f t="shared" si="7"/>
        <v>0</v>
      </c>
    </row>
    <row r="331" spans="1:10" ht="25.5" customHeight="1" hidden="1">
      <c r="A331" s="192" t="s">
        <v>571</v>
      </c>
      <c r="B331" s="18"/>
      <c r="C331" s="181"/>
      <c r="D331" s="181"/>
      <c r="E331" s="181"/>
      <c r="F331" s="181"/>
      <c r="G331" s="181"/>
      <c r="H331" s="181"/>
      <c r="I331" s="181"/>
      <c r="J331" s="16">
        <f t="shared" si="7"/>
        <v>0</v>
      </c>
    </row>
    <row r="332" spans="1:10" ht="25.5" customHeight="1" hidden="1">
      <c r="A332" s="193" t="s">
        <v>475</v>
      </c>
      <c r="B332" s="16"/>
      <c r="C332" s="32"/>
      <c r="D332" s="32"/>
      <c r="E332" s="32"/>
      <c r="F332" s="32"/>
      <c r="G332" s="32"/>
      <c r="H332" s="32"/>
      <c r="I332" s="32"/>
      <c r="J332" s="16">
        <f t="shared" si="7"/>
        <v>0</v>
      </c>
    </row>
    <row r="333" spans="1:10" ht="25.5" customHeight="1" hidden="1">
      <c r="A333" s="180" t="s">
        <v>572</v>
      </c>
      <c r="B333" s="180">
        <f>B327+B329</f>
        <v>22535433990</v>
      </c>
      <c r="C333" s="185"/>
      <c r="D333" s="180">
        <f>D327+D328</f>
        <v>4350000000</v>
      </c>
      <c r="E333" s="185"/>
      <c r="F333" s="185"/>
      <c r="G333" s="180"/>
      <c r="H333" s="144"/>
      <c r="I333" s="185"/>
      <c r="J333" s="180">
        <f>J327+J328+J329-J330-J331-J332</f>
        <v>26885433990</v>
      </c>
    </row>
    <row r="334" spans="1:10" ht="25.5" customHeight="1" hidden="1">
      <c r="A334" s="144" t="s">
        <v>573</v>
      </c>
      <c r="B334" s="180">
        <f>B333</f>
        <v>22535433990</v>
      </c>
      <c r="C334" s="180"/>
      <c r="D334" s="180">
        <f>D333</f>
        <v>4350000000</v>
      </c>
      <c r="E334" s="180"/>
      <c r="F334" s="180"/>
      <c r="G334" s="180"/>
      <c r="H334" s="180"/>
      <c r="I334" s="180"/>
      <c r="J334" s="144">
        <f>J333</f>
        <v>26885433990</v>
      </c>
    </row>
    <row r="335" spans="1:10" ht="25.5" customHeight="1" hidden="1">
      <c r="A335" s="194" t="s">
        <v>574</v>
      </c>
      <c r="B335" s="55"/>
      <c r="C335" s="55"/>
      <c r="D335" s="55">
        <v>1699800000</v>
      </c>
      <c r="E335" s="55"/>
      <c r="F335" s="55"/>
      <c r="G335" s="55"/>
      <c r="H335" s="55"/>
      <c r="I335" s="55"/>
      <c r="J335" s="52">
        <f aca="true" t="shared" si="8" ref="J335:J340">SUM(B335:I335)</f>
        <v>1699800000</v>
      </c>
    </row>
    <row r="336" spans="1:10" ht="25.5" customHeight="1" hidden="1">
      <c r="A336" s="28" t="s">
        <v>575</v>
      </c>
      <c r="B336" s="16">
        <v>3123678317</v>
      </c>
      <c r="C336" s="16"/>
      <c r="D336" s="16"/>
      <c r="E336" s="16"/>
      <c r="F336" s="16"/>
      <c r="G336" s="16"/>
      <c r="H336" s="16"/>
      <c r="I336" s="16"/>
      <c r="J336" s="16">
        <f t="shared" si="8"/>
        <v>3123678317</v>
      </c>
    </row>
    <row r="337" spans="1:10" ht="25.5" customHeight="1" hidden="1">
      <c r="A337" s="28" t="s">
        <v>576</v>
      </c>
      <c r="B337" s="262">
        <v>-5392133990</v>
      </c>
      <c r="C337" s="16"/>
      <c r="D337" s="16"/>
      <c r="E337" s="16"/>
      <c r="F337" s="16"/>
      <c r="G337" s="16"/>
      <c r="H337" s="16"/>
      <c r="I337" s="16"/>
      <c r="J337" s="262">
        <f t="shared" si="8"/>
        <v>-5392133990</v>
      </c>
    </row>
    <row r="338" spans="1:10" ht="25.5" customHeight="1" hidden="1">
      <c r="A338" s="192" t="s">
        <v>577</v>
      </c>
      <c r="B338" s="16"/>
      <c r="C338" s="16"/>
      <c r="D338" s="16"/>
      <c r="E338" s="16"/>
      <c r="F338" s="16"/>
      <c r="G338" s="16"/>
      <c r="H338" s="16"/>
      <c r="I338" s="16"/>
      <c r="J338" s="16">
        <f t="shared" si="8"/>
        <v>0</v>
      </c>
    </row>
    <row r="339" spans="1:10" ht="25.5" customHeight="1" hidden="1">
      <c r="A339" s="193" t="s">
        <v>475</v>
      </c>
      <c r="B339" s="16"/>
      <c r="C339" s="16"/>
      <c r="D339" s="16"/>
      <c r="E339" s="16"/>
      <c r="F339" s="16"/>
      <c r="G339" s="16"/>
      <c r="H339" s="16"/>
      <c r="I339" s="16"/>
      <c r="J339" s="16">
        <f t="shared" si="8"/>
        <v>0</v>
      </c>
    </row>
    <row r="340" spans="1:10" ht="25.5" customHeight="1" hidden="1">
      <c r="A340" s="144" t="s">
        <v>578</v>
      </c>
      <c r="B340" s="144">
        <f>SUM(B334:B339)</f>
        <v>20266978317</v>
      </c>
      <c r="C340" s="144">
        <f aca="true" t="shared" si="9" ref="C340:I340">C334</f>
        <v>0</v>
      </c>
      <c r="D340" s="144">
        <f>D334+D335</f>
        <v>6049800000</v>
      </c>
      <c r="E340" s="144">
        <f t="shared" si="9"/>
        <v>0</v>
      </c>
      <c r="F340" s="144">
        <f t="shared" si="9"/>
        <v>0</v>
      </c>
      <c r="G340" s="144">
        <f>G334+G335</f>
        <v>0</v>
      </c>
      <c r="H340" s="144">
        <f>H334+H335</f>
        <v>0</v>
      </c>
      <c r="I340" s="144">
        <f t="shared" si="9"/>
        <v>0</v>
      </c>
      <c r="J340" s="144">
        <f t="shared" si="8"/>
        <v>26316778317</v>
      </c>
    </row>
    <row r="341" spans="1:3" ht="21.75" customHeight="1" hidden="1">
      <c r="A341" s="61" t="s">
        <v>44</v>
      </c>
      <c r="B341" s="61"/>
      <c r="C341" s="61"/>
    </row>
    <row r="342" spans="1:3" ht="21.75" customHeight="1" hidden="1">
      <c r="A342" s="61" t="s">
        <v>45</v>
      </c>
      <c r="B342" s="61"/>
      <c r="C342" s="61"/>
    </row>
    <row r="343" spans="1:3" ht="21.75" customHeight="1" hidden="1">
      <c r="A343" s="61"/>
      <c r="B343" s="61"/>
      <c r="C343" s="61"/>
    </row>
    <row r="344" spans="1:3" ht="21.75" customHeight="1" hidden="1">
      <c r="A344" s="61" t="s">
        <v>579</v>
      </c>
      <c r="B344" s="61"/>
      <c r="C344" s="61"/>
    </row>
    <row r="345" spans="1:3" ht="21.75" customHeight="1" hidden="1">
      <c r="A345" s="61"/>
      <c r="B345" s="61"/>
      <c r="C345" s="61"/>
    </row>
    <row r="346" spans="1:5" ht="21.75" customHeight="1" hidden="1">
      <c r="A346" s="146"/>
      <c r="B346" s="7" t="s">
        <v>52</v>
      </c>
      <c r="C346" s="7" t="s">
        <v>14</v>
      </c>
      <c r="D346" s="197" t="s">
        <v>13</v>
      </c>
      <c r="E346" s="150"/>
    </row>
    <row r="347" spans="1:5" ht="25.5" customHeight="1" hidden="1">
      <c r="A347" s="196" t="s">
        <v>580</v>
      </c>
      <c r="B347" s="18"/>
      <c r="C347" s="15">
        <f>SUM(C348:C350)</f>
        <v>17328570784</v>
      </c>
      <c r="D347" s="15">
        <f>SUM(D348:D350)</f>
        <v>15793708641</v>
      </c>
      <c r="E347" s="188"/>
    </row>
    <row r="348" spans="1:5" ht="25.5" customHeight="1" hidden="1">
      <c r="A348" s="139"/>
      <c r="B348" s="183" t="s">
        <v>581</v>
      </c>
      <c r="C348" s="27">
        <v>17029113640</v>
      </c>
      <c r="D348" s="27">
        <v>14197637974</v>
      </c>
      <c r="E348" s="128"/>
    </row>
    <row r="349" spans="1:5" ht="25.5" customHeight="1" hidden="1">
      <c r="A349" s="139"/>
      <c r="B349" s="183" t="s">
        <v>582</v>
      </c>
      <c r="C349" s="27"/>
      <c r="D349" s="27">
        <v>1285754567</v>
      </c>
      <c r="E349" s="128"/>
    </row>
    <row r="350" spans="1:5" ht="25.5" customHeight="1" hidden="1">
      <c r="A350" s="139"/>
      <c r="B350" s="183" t="s">
        <v>583</v>
      </c>
      <c r="C350" s="27">
        <v>299457144</v>
      </c>
      <c r="D350" s="27">
        <v>310316100</v>
      </c>
      <c r="E350" s="128"/>
    </row>
    <row r="351" spans="1:5" ht="25.5" customHeight="1" hidden="1">
      <c r="A351" s="198" t="s">
        <v>584</v>
      </c>
      <c r="B351" s="14"/>
      <c r="C351" s="14">
        <f>SUM(C352:C352)</f>
        <v>0</v>
      </c>
      <c r="D351" s="15">
        <f>SUM(D352:D352)</f>
        <v>10136191</v>
      </c>
      <c r="E351" s="188"/>
    </row>
    <row r="352" spans="1:5" ht="25.5" customHeight="1" hidden="1">
      <c r="A352" s="139"/>
      <c r="B352" s="183" t="s">
        <v>585</v>
      </c>
      <c r="C352" s="27"/>
      <c r="D352" s="27">
        <v>10136191</v>
      </c>
      <c r="E352" s="128"/>
    </row>
    <row r="353" spans="1:5" ht="25.5" customHeight="1" hidden="1">
      <c r="A353" s="198" t="s">
        <v>586</v>
      </c>
      <c r="B353" s="15"/>
      <c r="C353" s="15">
        <f>SUM(C354:C356)</f>
        <v>17328570784</v>
      </c>
      <c r="D353" s="15">
        <f>SUM(D354:D356)</f>
        <v>15783572450</v>
      </c>
      <c r="E353" s="188"/>
    </row>
    <row r="354" spans="1:5" ht="25.5" customHeight="1" hidden="1">
      <c r="A354" s="199" t="s">
        <v>587</v>
      </c>
      <c r="B354" s="27"/>
      <c r="C354" s="27">
        <f>C348-C351</f>
        <v>17029113640</v>
      </c>
      <c r="D354" s="27">
        <f>D348-D351</f>
        <v>14187501783</v>
      </c>
      <c r="E354" s="128"/>
    </row>
    <row r="355" spans="1:5" ht="25.5" customHeight="1" hidden="1">
      <c r="A355" s="199"/>
      <c r="B355" s="183" t="s">
        <v>46</v>
      </c>
      <c r="C355" s="27"/>
      <c r="D355" s="27">
        <f>D349</f>
        <v>1285754567</v>
      </c>
      <c r="E355" s="128"/>
    </row>
    <row r="356" spans="1:5" ht="25.5" customHeight="1" hidden="1">
      <c r="A356" s="199"/>
      <c r="B356" s="183" t="s">
        <v>47</v>
      </c>
      <c r="C356" s="27">
        <f>C350</f>
        <v>299457144</v>
      </c>
      <c r="D356" s="27">
        <f>D350</f>
        <v>310316100</v>
      </c>
      <c r="E356" s="128"/>
    </row>
    <row r="357" spans="1:5" ht="25.5" customHeight="1" hidden="1">
      <c r="A357" s="198" t="s">
        <v>588</v>
      </c>
      <c r="B357" s="200"/>
      <c r="C357" s="15">
        <f>SUM(C358:C361)</f>
        <v>13502103158</v>
      </c>
      <c r="D357" s="15">
        <f>SUM(D358:D361)</f>
        <v>11547055463</v>
      </c>
      <c r="E357" s="188"/>
    </row>
    <row r="358" spans="1:5" ht="25.5" customHeight="1" hidden="1">
      <c r="A358" s="198"/>
      <c r="B358" s="140" t="s">
        <v>589</v>
      </c>
      <c r="C358" s="18">
        <v>1138904025</v>
      </c>
      <c r="D358" s="18">
        <v>982337561</v>
      </c>
      <c r="E358" s="126"/>
    </row>
    <row r="359" spans="1:5" ht="25.5" customHeight="1" hidden="1">
      <c r="A359" s="139"/>
      <c r="B359" s="140" t="s">
        <v>590</v>
      </c>
      <c r="C359" s="18">
        <v>12285610133</v>
      </c>
      <c r="D359" s="18">
        <v>10485588342</v>
      </c>
      <c r="E359" s="126"/>
    </row>
    <row r="360" spans="1:5" ht="25.5" customHeight="1" hidden="1">
      <c r="A360" s="139"/>
      <c r="B360" s="140" t="s">
        <v>591</v>
      </c>
      <c r="C360" s="18">
        <v>77589000</v>
      </c>
      <c r="D360" s="18">
        <v>79129560</v>
      </c>
      <c r="E360" s="126"/>
    </row>
    <row r="361" spans="1:5" ht="25.5" customHeight="1" hidden="1">
      <c r="A361" s="199"/>
      <c r="B361" s="140" t="s">
        <v>592</v>
      </c>
      <c r="C361" s="27"/>
      <c r="D361" s="27"/>
      <c r="E361" s="128"/>
    </row>
    <row r="362" spans="1:5" ht="25.5" customHeight="1" hidden="1">
      <c r="A362" s="196" t="s">
        <v>593</v>
      </c>
      <c r="B362" s="14"/>
      <c r="C362" s="14">
        <f>SUM(C363:C367)</f>
        <v>26622713</v>
      </c>
      <c r="D362" s="14">
        <f>SUM(D363:D367)</f>
        <v>100090269</v>
      </c>
      <c r="E362" s="151"/>
    </row>
    <row r="363" spans="1:5" ht="25.5" customHeight="1" hidden="1">
      <c r="A363" s="139"/>
      <c r="B363" s="140" t="s">
        <v>594</v>
      </c>
      <c r="C363" s="18">
        <v>26622713</v>
      </c>
      <c r="D363" s="18">
        <f>99844082+246187</f>
        <v>100090269</v>
      </c>
      <c r="E363" s="126"/>
    </row>
    <row r="364" spans="1:5" ht="25.5" customHeight="1" hidden="1">
      <c r="A364" s="139"/>
      <c r="B364" s="140" t="s">
        <v>595</v>
      </c>
      <c r="C364" s="18"/>
      <c r="D364" s="18"/>
      <c r="E364" s="126"/>
    </row>
    <row r="365" spans="1:5" ht="25.5" customHeight="1" hidden="1">
      <c r="A365" s="139"/>
      <c r="B365" s="140" t="s">
        <v>596</v>
      </c>
      <c r="C365" s="18"/>
      <c r="D365" s="18"/>
      <c r="E365" s="126"/>
    </row>
    <row r="366" spans="1:5" ht="25.5" customHeight="1" hidden="1">
      <c r="A366" s="139"/>
      <c r="B366" s="140" t="s">
        <v>597</v>
      </c>
      <c r="C366" s="18"/>
      <c r="D366" s="18"/>
      <c r="E366" s="126"/>
    </row>
    <row r="367" spans="1:5" ht="25.5" customHeight="1" hidden="1">
      <c r="A367" s="155"/>
      <c r="B367" s="156" t="s">
        <v>598</v>
      </c>
      <c r="C367" s="56"/>
      <c r="D367" s="56"/>
      <c r="E367" s="126"/>
    </row>
    <row r="368" spans="1:5" ht="25.5" customHeight="1" hidden="1">
      <c r="A368" s="157"/>
      <c r="B368" s="7" t="s">
        <v>52</v>
      </c>
      <c r="C368" s="7" t="str">
        <f>C346</f>
        <v>Kú nµy</v>
      </c>
      <c r="D368" s="7" t="str">
        <f>D346</f>
        <v>Kú nµy n¨m tr­íc</v>
      </c>
      <c r="E368" s="150"/>
    </row>
    <row r="369" spans="1:5" ht="25.5" customHeight="1" hidden="1">
      <c r="A369" s="178" t="s">
        <v>599</v>
      </c>
      <c r="B369" s="54"/>
      <c r="C369" s="160">
        <f>SUM(C370:C374)</f>
        <v>124918905</v>
      </c>
      <c r="D369" s="160">
        <f>SUM(D370:D374)</f>
        <v>166306754</v>
      </c>
      <c r="E369" s="151"/>
    </row>
    <row r="370" spans="1:5" ht="25.5" customHeight="1" hidden="1">
      <c r="A370" s="139"/>
      <c r="B370" s="140" t="s">
        <v>600</v>
      </c>
      <c r="C370" s="18">
        <v>121638889</v>
      </c>
      <c r="D370" s="18">
        <v>166306754</v>
      </c>
      <c r="E370" s="126"/>
    </row>
    <row r="371" spans="1:5" ht="25.5" customHeight="1" hidden="1">
      <c r="A371" s="153"/>
      <c r="B371" s="154" t="s">
        <v>601</v>
      </c>
      <c r="C371" s="54"/>
      <c r="D371" s="54"/>
      <c r="E371" s="126"/>
    </row>
    <row r="372" spans="1:5" ht="25.5" customHeight="1" hidden="1">
      <c r="A372" s="153"/>
      <c r="B372" s="154" t="s">
        <v>602</v>
      </c>
      <c r="C372" s="54">
        <v>3280016</v>
      </c>
      <c r="D372" s="54"/>
      <c r="E372" s="126"/>
    </row>
    <row r="373" spans="1:5" ht="25.5" customHeight="1" hidden="1">
      <c r="A373" s="153"/>
      <c r="B373" s="154" t="s">
        <v>603</v>
      </c>
      <c r="C373" s="54"/>
      <c r="D373" s="54"/>
      <c r="E373" s="126"/>
    </row>
    <row r="374" spans="1:5" ht="25.5" customHeight="1" hidden="1">
      <c r="A374" s="153"/>
      <c r="B374" s="201" t="s">
        <v>604</v>
      </c>
      <c r="C374" s="54"/>
      <c r="D374" s="54"/>
      <c r="E374" s="126"/>
    </row>
    <row r="375" spans="1:5" ht="25.5" customHeight="1" hidden="1">
      <c r="A375" s="189"/>
      <c r="B375" s="190" t="s">
        <v>605</v>
      </c>
      <c r="C375" s="161"/>
      <c r="D375" s="161"/>
      <c r="E375" s="126"/>
    </row>
    <row r="376" spans="1:5" ht="25.5" customHeight="1">
      <c r="A376" s="157"/>
      <c r="B376" s="7" t="s">
        <v>52</v>
      </c>
      <c r="C376" s="7" t="str">
        <f>C368</f>
        <v>Kú nµy</v>
      </c>
      <c r="D376" s="7" t="str">
        <f>D368</f>
        <v>Kú nµy n¨m tr­íc</v>
      </c>
      <c r="E376" s="126"/>
    </row>
    <row r="377" spans="1:5" ht="21" customHeight="1">
      <c r="A377" s="178" t="s">
        <v>685</v>
      </c>
      <c r="B377" s="54"/>
      <c r="C377" s="160">
        <f>SUM(C378:C383)</f>
        <v>513734294</v>
      </c>
      <c r="D377" s="160">
        <f>SUM(D378:D383)</f>
        <v>722926879</v>
      </c>
      <c r="E377" s="126"/>
    </row>
    <row r="378" spans="1:5" ht="21" customHeight="1">
      <c r="A378" s="139"/>
      <c r="B378" s="140" t="s">
        <v>687</v>
      </c>
      <c r="C378" s="18">
        <v>92719100</v>
      </c>
      <c r="D378" s="18">
        <v>204877940</v>
      </c>
      <c r="E378" s="126"/>
    </row>
    <row r="379" spans="1:5" ht="21" customHeight="1">
      <c r="A379" s="153"/>
      <c r="B379" s="154" t="s">
        <v>696</v>
      </c>
      <c r="C379" s="54"/>
      <c r="D379" s="54">
        <v>1386273</v>
      </c>
      <c r="E379" s="126"/>
    </row>
    <row r="380" spans="1:5" ht="21" customHeight="1">
      <c r="A380" s="153"/>
      <c r="B380" s="154" t="s">
        <v>688</v>
      </c>
      <c r="C380" s="54">
        <v>99861249</v>
      </c>
      <c r="D380" s="54"/>
      <c r="E380" s="126"/>
    </row>
    <row r="381" spans="1:5" ht="21" customHeight="1">
      <c r="A381" s="153"/>
      <c r="B381" s="154" t="s">
        <v>689</v>
      </c>
      <c r="C381" s="54">
        <v>5454273</v>
      </c>
      <c r="D381" s="54">
        <v>7272728</v>
      </c>
      <c r="E381" s="126"/>
    </row>
    <row r="382" spans="1:5" ht="21" customHeight="1">
      <c r="A382" s="153"/>
      <c r="B382" s="154" t="s">
        <v>690</v>
      </c>
      <c r="C382" s="54">
        <v>196065000</v>
      </c>
      <c r="D382" s="54">
        <v>273627000</v>
      </c>
      <c r="E382" s="126"/>
    </row>
    <row r="383" spans="1:5" ht="21" customHeight="1">
      <c r="A383" s="153"/>
      <c r="B383" s="154" t="s">
        <v>691</v>
      </c>
      <c r="C383" s="54">
        <v>119634672</v>
      </c>
      <c r="D383" s="54">
        <v>235762938</v>
      </c>
      <c r="E383" s="126"/>
    </row>
    <row r="384" spans="1:5" ht="21" customHeight="1">
      <c r="A384" s="178" t="s">
        <v>686</v>
      </c>
      <c r="B384" s="54"/>
      <c r="C384" s="160">
        <f>SUM(C385:C389)</f>
        <v>1754291862</v>
      </c>
      <c r="D384" s="160">
        <f>SUM(D385:D389)</f>
        <v>1408666170</v>
      </c>
      <c r="E384" s="126"/>
    </row>
    <row r="385" spans="1:5" ht="21" customHeight="1">
      <c r="A385" s="139"/>
      <c r="B385" s="140" t="s">
        <v>697</v>
      </c>
      <c r="C385" s="18">
        <v>929754300</v>
      </c>
      <c r="D385" s="18">
        <v>857416400</v>
      </c>
      <c r="E385" s="126"/>
    </row>
    <row r="386" spans="1:5" ht="21" customHeight="1">
      <c r="A386" s="153"/>
      <c r="B386" s="154" t="s">
        <v>692</v>
      </c>
      <c r="C386" s="54">
        <f>84805196+4824998</f>
        <v>89630194</v>
      </c>
      <c r="D386" s="54">
        <f>48575207+16702955</f>
        <v>65278162</v>
      </c>
      <c r="E386" s="126"/>
    </row>
    <row r="387" spans="1:5" ht="21" customHeight="1">
      <c r="A387" s="153"/>
      <c r="B387" s="154" t="s">
        <v>693</v>
      </c>
      <c r="C387" s="54">
        <v>101635994</v>
      </c>
      <c r="D387" s="54">
        <v>79395424</v>
      </c>
      <c r="E387" s="126"/>
    </row>
    <row r="388" spans="1:5" ht="21" customHeight="1">
      <c r="A388" s="153"/>
      <c r="B388" s="154" t="s">
        <v>694</v>
      </c>
      <c r="C388" s="54">
        <v>317352096</v>
      </c>
      <c r="D388" s="54">
        <v>220358600</v>
      </c>
      <c r="E388" s="126"/>
    </row>
    <row r="389" spans="1:5" ht="21" customHeight="1">
      <c r="A389" s="189"/>
      <c r="B389" s="190" t="s">
        <v>695</v>
      </c>
      <c r="C389" s="161">
        <v>315919278</v>
      </c>
      <c r="D389" s="161">
        <v>186217584</v>
      </c>
      <c r="E389" s="126"/>
    </row>
    <row r="390" spans="1:5" ht="21" customHeight="1">
      <c r="A390" s="202" t="s">
        <v>22</v>
      </c>
      <c r="B390" s="203"/>
      <c r="C390" s="6" t="str">
        <f>C368</f>
        <v>Kú nµy</v>
      </c>
      <c r="D390" s="6" t="str">
        <f>D368</f>
        <v>Kú nµy n¨m tr­íc</v>
      </c>
      <c r="E390" s="150"/>
    </row>
    <row r="391" spans="1:5" ht="21" customHeight="1">
      <c r="A391" s="204" t="s">
        <v>23</v>
      </c>
      <c r="B391" s="205"/>
      <c r="C391" s="191">
        <f>C392+C393</f>
        <v>9644489202</v>
      </c>
      <c r="D391" s="191">
        <f>D392+D393</f>
        <v>6281499439</v>
      </c>
      <c r="E391" s="151"/>
    </row>
    <row r="392" spans="1:5" ht="21" customHeight="1">
      <c r="A392" s="139"/>
      <c r="B392" s="182" t="s">
        <v>24</v>
      </c>
      <c r="C392" s="16">
        <v>9451309409</v>
      </c>
      <c r="D392" s="16">
        <v>6156122524</v>
      </c>
      <c r="E392" s="126"/>
    </row>
    <row r="393" spans="1:5" ht="21" customHeight="1">
      <c r="A393" s="139"/>
      <c r="B393" s="182" t="s">
        <v>25</v>
      </c>
      <c r="C393" s="16">
        <v>193179793</v>
      </c>
      <c r="D393" s="16">
        <v>125376915</v>
      </c>
      <c r="E393" s="126"/>
    </row>
    <row r="394" spans="1:5" ht="21" customHeight="1">
      <c r="A394" s="196" t="s">
        <v>26</v>
      </c>
      <c r="B394" s="206"/>
      <c r="C394" s="12">
        <f>SUM(C395:C397)</f>
        <v>3449860700</v>
      </c>
      <c r="D394" s="12">
        <f>SUM(D395:D397)</f>
        <v>3437004900</v>
      </c>
      <c r="E394" s="151"/>
    </row>
    <row r="395" spans="1:5" ht="21" customHeight="1">
      <c r="A395" s="139"/>
      <c r="B395" s="182" t="s">
        <v>27</v>
      </c>
      <c r="C395" s="16">
        <v>2879089000</v>
      </c>
      <c r="D395" s="16">
        <v>3000000000</v>
      </c>
      <c r="E395" s="126"/>
    </row>
    <row r="396" spans="1:5" ht="21" customHeight="1">
      <c r="A396" s="139"/>
      <c r="B396" s="182" t="s">
        <v>28</v>
      </c>
      <c r="C396" s="16">
        <v>223795300</v>
      </c>
      <c r="D396" s="16">
        <v>150007900</v>
      </c>
      <c r="E396" s="126"/>
    </row>
    <row r="397" spans="1:5" ht="21" customHeight="1">
      <c r="A397" s="139"/>
      <c r="B397" s="182" t="s">
        <v>29</v>
      </c>
      <c r="C397" s="16">
        <v>346976400</v>
      </c>
      <c r="D397" s="16">
        <v>286997000</v>
      </c>
      <c r="E397" s="126"/>
    </row>
    <row r="398" spans="1:5" ht="21" customHeight="1">
      <c r="A398" s="196" t="s">
        <v>30</v>
      </c>
      <c r="B398" s="206"/>
      <c r="C398" s="12">
        <v>830171817</v>
      </c>
      <c r="D398" s="12">
        <v>381146686</v>
      </c>
      <c r="E398" s="151"/>
    </row>
    <row r="399" spans="1:5" ht="21" customHeight="1">
      <c r="A399" s="196" t="s">
        <v>683</v>
      </c>
      <c r="B399" s="206"/>
      <c r="C399" s="12">
        <v>317352096</v>
      </c>
      <c r="D399" s="12">
        <v>220358600</v>
      </c>
      <c r="E399" s="151"/>
    </row>
    <row r="400" spans="1:5" ht="21" customHeight="1">
      <c r="A400" s="196" t="s">
        <v>682</v>
      </c>
      <c r="B400" s="206"/>
      <c r="C400" s="12">
        <v>207279931</v>
      </c>
      <c r="D400" s="12">
        <v>451468624</v>
      </c>
      <c r="E400" s="151"/>
    </row>
    <row r="401" spans="1:5" ht="21" customHeight="1">
      <c r="A401" s="195" t="s">
        <v>684</v>
      </c>
      <c r="B401" s="207"/>
      <c r="C401" s="208">
        <f>1011086187-109166667</f>
        <v>901919520</v>
      </c>
      <c r="D401" s="208">
        <v>661348406</v>
      </c>
      <c r="E401" s="151"/>
    </row>
    <row r="402" spans="1:5" ht="21" customHeight="1">
      <c r="A402" s="157"/>
      <c r="B402" s="142" t="s">
        <v>425</v>
      </c>
      <c r="C402" s="144">
        <f>C391+C394+SUM(C398:C401)</f>
        <v>15351073266</v>
      </c>
      <c r="D402" s="144">
        <f>D391+D394+SUM(D398:D401)</f>
        <v>11432826655</v>
      </c>
      <c r="E402" s="151"/>
    </row>
    <row r="403" spans="2:5" ht="12.75" customHeight="1">
      <c r="B403" s="64"/>
      <c r="C403" s="45"/>
      <c r="D403" s="45"/>
      <c r="E403" s="151"/>
    </row>
    <row r="404" spans="1:5" ht="21" customHeight="1">
      <c r="A404" s="45" t="s">
        <v>48</v>
      </c>
      <c r="E404" s="126"/>
    </row>
    <row r="405" spans="4:5" ht="15.75">
      <c r="D405" s="73" t="s">
        <v>741</v>
      </c>
      <c r="E405" s="126"/>
    </row>
    <row r="406" spans="1:5" ht="16.5">
      <c r="A406" s="209" t="s">
        <v>31</v>
      </c>
      <c r="B406" s="62"/>
      <c r="C406" s="62" t="s">
        <v>49</v>
      </c>
      <c r="D406" s="210"/>
      <c r="E406" s="126"/>
    </row>
    <row r="407" spans="1:5" ht="15.75">
      <c r="A407" s="211"/>
      <c r="B407" s="211"/>
      <c r="C407" s="212" t="s">
        <v>32</v>
      </c>
      <c r="E407" s="126"/>
    </row>
    <row r="408" ht="21.75" customHeight="1">
      <c r="E408" s="126"/>
    </row>
    <row r="409" ht="21.75" customHeight="1">
      <c r="E409" s="126"/>
    </row>
    <row r="410" ht="21.75" customHeight="1">
      <c r="E410" s="126"/>
    </row>
    <row r="411" spans="1:5" ht="21.75" customHeight="1">
      <c r="A411" s="61" t="s">
        <v>33</v>
      </c>
      <c r="E411" s="126"/>
    </row>
    <row r="412" ht="21.75" customHeight="1">
      <c r="E412" s="126"/>
    </row>
  </sheetData>
  <mergeCells count="4">
    <mergeCell ref="A4:D4"/>
    <mergeCell ref="A5:D5"/>
    <mergeCell ref="C1:D1"/>
    <mergeCell ref="C2:D2"/>
  </mergeCells>
  <printOptions/>
  <pageMargins left="0.67" right="0.25" top="0.29" bottom="0.57" header="0.17" footer="0.17"/>
  <pageSetup horizontalDpi="600" verticalDpi="600" orientation="portrait" paperSize="9" r:id="rId2"/>
  <headerFooter alignWithMargins="0">
    <oddFooter>&amp;R&amp;".VnTime,  Italic"Trang 12/TMBCTC QuÝ II/2008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B9" sqref="B9"/>
    </sheetView>
  </sheetViews>
  <sheetFormatPr defaultColWidth="9.00390625" defaultRowHeight="12.75"/>
  <cols>
    <col min="1" max="1" width="63.00390625" style="77" customWidth="1"/>
    <col min="2" max="2" width="5.75390625" style="78" customWidth="1"/>
    <col min="3" max="3" width="7.125" style="78" customWidth="1"/>
    <col min="4" max="4" width="19.00390625" style="78" customWidth="1"/>
    <col min="5" max="5" width="20.00390625" style="78" customWidth="1"/>
    <col min="6" max="6" width="17.875" style="78" hidden="1" customWidth="1"/>
  </cols>
  <sheetData>
    <row r="1" spans="4:6" ht="20.25" customHeight="1">
      <c r="D1" s="346" t="s">
        <v>704</v>
      </c>
      <c r="E1" s="346"/>
      <c r="F1" s="346"/>
    </row>
    <row r="2" spans="4:6" ht="19.5" customHeight="1">
      <c r="D2" s="350" t="s">
        <v>239</v>
      </c>
      <c r="E2" s="350"/>
      <c r="F2" s="350"/>
    </row>
    <row r="3" spans="1:6" ht="23.25" customHeight="1">
      <c r="A3" s="269" t="s">
        <v>676</v>
      </c>
      <c r="B3" s="264"/>
      <c r="C3" s="264"/>
      <c r="D3" s="351" t="s">
        <v>240</v>
      </c>
      <c r="E3" s="351"/>
      <c r="F3" s="351"/>
    </row>
    <row r="4" spans="1:6" ht="15.75" customHeight="1">
      <c r="A4" s="263"/>
      <c r="B4" s="79"/>
      <c r="C4" s="79"/>
      <c r="D4" s="256"/>
      <c r="E4" s="256"/>
      <c r="F4" s="256"/>
    </row>
    <row r="5" spans="1:6" ht="23.25" customHeight="1">
      <c r="A5" s="327" t="s">
        <v>241</v>
      </c>
      <c r="B5" s="327"/>
      <c r="C5" s="327"/>
      <c r="D5" s="327"/>
      <c r="E5" s="327"/>
      <c r="F5" s="327"/>
    </row>
    <row r="6" spans="1:6" ht="23.25" customHeight="1">
      <c r="A6" s="352" t="s">
        <v>242</v>
      </c>
      <c r="B6" s="352"/>
      <c r="C6" s="352"/>
      <c r="D6" s="352"/>
      <c r="E6" s="352"/>
      <c r="F6" s="352"/>
    </row>
    <row r="7" spans="1:6" ht="13.5" customHeight="1">
      <c r="A7" s="353" t="s">
        <v>711</v>
      </c>
      <c r="B7" s="353"/>
      <c r="C7" s="353"/>
      <c r="D7" s="353"/>
      <c r="E7" s="353"/>
      <c r="F7" s="353"/>
    </row>
    <row r="8" spans="1:6" ht="16.5" customHeight="1">
      <c r="A8" s="80"/>
      <c r="E8" s="349" t="s">
        <v>243</v>
      </c>
      <c r="F8" s="349"/>
    </row>
    <row r="9" spans="1:6" s="118" customFormat="1" ht="18.75" customHeight="1">
      <c r="A9" s="81"/>
      <c r="B9" s="82" t="s">
        <v>202</v>
      </c>
      <c r="C9" s="82" t="s">
        <v>203</v>
      </c>
      <c r="D9" s="328" t="s">
        <v>673</v>
      </c>
      <c r="E9" s="345"/>
      <c r="F9" s="354" t="s">
        <v>209</v>
      </c>
    </row>
    <row r="10" spans="1:6" s="118" customFormat="1" ht="18.75" customHeight="1">
      <c r="A10" s="83" t="s">
        <v>185</v>
      </c>
      <c r="B10" s="84" t="s">
        <v>206</v>
      </c>
      <c r="C10" s="84" t="s">
        <v>244</v>
      </c>
      <c r="D10" s="257" t="s">
        <v>208</v>
      </c>
      <c r="E10" s="257" t="s">
        <v>209</v>
      </c>
      <c r="F10" s="355"/>
    </row>
    <row r="11" spans="1:6" ht="18.75" customHeight="1">
      <c r="A11" s="85" t="s">
        <v>211</v>
      </c>
      <c r="B11" s="86">
        <v>2</v>
      </c>
      <c r="C11" s="86">
        <v>3</v>
      </c>
      <c r="D11" s="86">
        <v>4</v>
      </c>
      <c r="E11" s="87">
        <v>5</v>
      </c>
      <c r="F11" s="87">
        <v>6</v>
      </c>
    </row>
    <row r="12" spans="1:6" ht="18.75" customHeight="1">
      <c r="A12" s="88" t="s">
        <v>245</v>
      </c>
      <c r="B12" s="89"/>
      <c r="C12" s="89"/>
      <c r="D12" s="89"/>
      <c r="E12" s="90"/>
      <c r="F12" s="90"/>
    </row>
    <row r="13" spans="1:6" ht="18.75" customHeight="1">
      <c r="A13" s="91" t="s">
        <v>246</v>
      </c>
      <c r="B13" s="92" t="s">
        <v>211</v>
      </c>
      <c r="C13" s="92"/>
      <c r="D13" s="93">
        <v>15606167286</v>
      </c>
      <c r="E13" s="93">
        <v>20992045650</v>
      </c>
      <c r="F13" s="93">
        <f>29461727526+12494493005</f>
        <v>41956220531</v>
      </c>
    </row>
    <row r="14" spans="1:6" ht="18.75" customHeight="1">
      <c r="A14" s="91" t="s">
        <v>247</v>
      </c>
      <c r="B14" s="92" t="s">
        <v>214</v>
      </c>
      <c r="C14" s="92"/>
      <c r="D14" s="94">
        <v>-12212090372</v>
      </c>
      <c r="E14" s="94">
        <v>-10001687271</v>
      </c>
      <c r="F14" s="94">
        <f>-5204664822-7380467102-4338719244-5168510587</f>
        <v>-22092361755</v>
      </c>
    </row>
    <row r="15" spans="1:6" ht="18.75" customHeight="1">
      <c r="A15" s="91" t="s">
        <v>248</v>
      </c>
      <c r="B15" s="92" t="s">
        <v>249</v>
      </c>
      <c r="C15" s="92"/>
      <c r="D15" s="94">
        <v>-3250428480</v>
      </c>
      <c r="E15" s="94">
        <v>-1454380220</v>
      </c>
      <c r="F15" s="94">
        <v>-9256344349</v>
      </c>
    </row>
    <row r="16" spans="1:6" ht="18.75" customHeight="1">
      <c r="A16" s="91" t="s">
        <v>250</v>
      </c>
      <c r="B16" s="92" t="s">
        <v>251</v>
      </c>
      <c r="C16" s="92"/>
      <c r="D16" s="94">
        <v>-230805556</v>
      </c>
      <c r="E16" s="94">
        <v>-166306754</v>
      </c>
      <c r="F16" s="94"/>
    </row>
    <row r="17" spans="1:6" ht="18.75" customHeight="1">
      <c r="A17" s="91" t="s">
        <v>252</v>
      </c>
      <c r="B17" s="92" t="s">
        <v>253</v>
      </c>
      <c r="C17" s="92"/>
      <c r="D17" s="94">
        <v>-260432846</v>
      </c>
      <c r="E17" s="94">
        <v>-300000000</v>
      </c>
      <c r="F17" s="94">
        <f>-100000000-10817582-270000000-450000000</f>
        <v>-830817582</v>
      </c>
    </row>
    <row r="18" spans="1:6" ht="18.75" customHeight="1">
      <c r="A18" s="91" t="s">
        <v>254</v>
      </c>
      <c r="B18" s="92" t="s">
        <v>255</v>
      </c>
      <c r="C18" s="92"/>
      <c r="D18" s="93">
        <v>221054578</v>
      </c>
      <c r="E18" s="93">
        <v>418799017</v>
      </c>
      <c r="F18" s="93">
        <f>380586840+3998495390+527743318+6027618+487329408</f>
        <v>5400182574</v>
      </c>
    </row>
    <row r="19" spans="1:6" ht="18.75" customHeight="1">
      <c r="A19" s="91" t="s">
        <v>256</v>
      </c>
      <c r="B19" s="92" t="s">
        <v>257</v>
      </c>
      <c r="C19" s="92"/>
      <c r="D19" s="94">
        <f>-1416598401-3280016+599307</f>
        <v>-1419279110</v>
      </c>
      <c r="E19" s="94">
        <v>-2647611561</v>
      </c>
      <c r="F19" s="94">
        <f>-4935806671-2363891911-4416805645-2740217104+5681999844-250</f>
        <v>-8774721737</v>
      </c>
    </row>
    <row r="20" spans="1:6" s="119" customFormat="1" ht="18.75" customHeight="1">
      <c r="A20" s="95" t="s">
        <v>258</v>
      </c>
      <c r="B20" s="96">
        <v>20</v>
      </c>
      <c r="C20" s="96"/>
      <c r="D20" s="97">
        <f>SUM(D13:D19)</f>
        <v>-1545814500</v>
      </c>
      <c r="E20" s="97">
        <f>SUM(E13:E19)</f>
        <v>6840858861</v>
      </c>
      <c r="F20" s="98">
        <f>SUM(F13:F19)</f>
        <v>6402157682</v>
      </c>
    </row>
    <row r="21" spans="1:6" ht="18.75" customHeight="1">
      <c r="A21" s="88" t="s">
        <v>259</v>
      </c>
      <c r="B21" s="99"/>
      <c r="C21" s="99"/>
      <c r="D21" s="98"/>
      <c r="E21" s="98"/>
      <c r="F21" s="98"/>
    </row>
    <row r="22" spans="1:6" ht="18.75" customHeight="1">
      <c r="A22" s="91" t="s">
        <v>260</v>
      </c>
      <c r="B22" s="100">
        <v>21</v>
      </c>
      <c r="C22" s="100"/>
      <c r="D22" s="94">
        <v>-242857143</v>
      </c>
      <c r="E22" s="94">
        <v>-3421994066</v>
      </c>
      <c r="F22" s="94">
        <f>-93470524-50570000</f>
        <v>-144040524</v>
      </c>
    </row>
    <row r="23" spans="1:6" ht="18.75" customHeight="1">
      <c r="A23" s="91" t="s">
        <v>261</v>
      </c>
      <c r="B23" s="100">
        <v>22</v>
      </c>
      <c r="C23" s="100"/>
      <c r="D23" s="93"/>
      <c r="E23" s="93"/>
      <c r="F23" s="93">
        <v>40000000</v>
      </c>
    </row>
    <row r="24" spans="1:6" ht="18.75" customHeight="1">
      <c r="A24" s="91" t="s">
        <v>262</v>
      </c>
      <c r="B24" s="100">
        <v>23</v>
      </c>
      <c r="C24" s="100"/>
      <c r="D24" s="100"/>
      <c r="E24" s="100"/>
      <c r="F24" s="100"/>
    </row>
    <row r="25" spans="1:6" ht="18.75" customHeight="1">
      <c r="A25" s="91" t="s">
        <v>263</v>
      </c>
      <c r="B25" s="100">
        <v>24</v>
      </c>
      <c r="C25" s="100"/>
      <c r="D25" s="100"/>
      <c r="E25" s="100"/>
      <c r="F25" s="100"/>
    </row>
    <row r="26" spans="1:6" ht="18.75" customHeight="1" hidden="1">
      <c r="A26" s="91" t="s">
        <v>264</v>
      </c>
      <c r="B26" s="100">
        <v>25</v>
      </c>
      <c r="C26" s="100"/>
      <c r="D26" s="100"/>
      <c r="E26" s="100"/>
      <c r="F26" s="100"/>
    </row>
    <row r="27" spans="1:6" ht="18.75" customHeight="1" hidden="1">
      <c r="A27" s="91" t="s">
        <v>265</v>
      </c>
      <c r="B27" s="100">
        <v>26</v>
      </c>
      <c r="C27" s="100"/>
      <c r="D27" s="93"/>
      <c r="E27" s="93"/>
      <c r="F27" s="93"/>
    </row>
    <row r="28" spans="1:6" ht="18.75" customHeight="1">
      <c r="A28" s="91" t="s">
        <v>266</v>
      </c>
      <c r="B28" s="100">
        <v>27</v>
      </c>
      <c r="C28" s="100"/>
      <c r="D28" s="93">
        <v>26107777</v>
      </c>
      <c r="E28" s="93">
        <v>99844082</v>
      </c>
      <c r="F28" s="93">
        <v>198510966</v>
      </c>
    </row>
    <row r="29" spans="1:6" s="119" customFormat="1" ht="18.75" customHeight="1">
      <c r="A29" s="95" t="s">
        <v>267</v>
      </c>
      <c r="B29" s="96">
        <v>30</v>
      </c>
      <c r="C29" s="96"/>
      <c r="D29" s="97">
        <f>D22+D23+D24+D25+D26+D27+D28</f>
        <v>-216749366</v>
      </c>
      <c r="E29" s="97">
        <f>E22+E23+E24+E25+E26+E27+E28</f>
        <v>-3322149984</v>
      </c>
      <c r="F29" s="97">
        <f>F22+F23+F24+F25+F26+F27+F28</f>
        <v>94470442</v>
      </c>
    </row>
    <row r="30" spans="1:6" ht="18.75" customHeight="1">
      <c r="A30" s="88" t="s">
        <v>268</v>
      </c>
      <c r="B30" s="99"/>
      <c r="C30" s="99"/>
      <c r="D30" s="99"/>
      <c r="E30" s="99"/>
      <c r="F30" s="99"/>
    </row>
    <row r="31" spans="1:6" ht="18.75" customHeight="1">
      <c r="A31" s="91" t="s">
        <v>269</v>
      </c>
      <c r="B31" s="100">
        <v>31</v>
      </c>
      <c r="C31" s="100"/>
      <c r="D31" s="93"/>
      <c r="E31" s="93"/>
      <c r="F31" s="93"/>
    </row>
    <row r="32" spans="1:6" ht="18.75" customHeight="1" hidden="1">
      <c r="A32" s="91" t="s">
        <v>270</v>
      </c>
      <c r="B32" s="100"/>
      <c r="C32" s="100"/>
      <c r="D32" s="100"/>
      <c r="E32" s="100"/>
      <c r="F32" s="100"/>
    </row>
    <row r="33" spans="1:6" ht="18.75" customHeight="1" hidden="1">
      <c r="A33" s="91" t="s">
        <v>271</v>
      </c>
      <c r="B33" s="100">
        <v>32</v>
      </c>
      <c r="C33" s="100"/>
      <c r="D33" s="100"/>
      <c r="E33" s="100"/>
      <c r="F33" s="100"/>
    </row>
    <row r="34" spans="1:6" ht="18.75" customHeight="1">
      <c r="A34" s="91" t="s">
        <v>272</v>
      </c>
      <c r="B34" s="100">
        <v>33</v>
      </c>
      <c r="C34" s="100"/>
      <c r="D34" s="93">
        <v>2000000000</v>
      </c>
      <c r="E34" s="93">
        <v>3376756000</v>
      </c>
      <c r="F34" s="93">
        <f>E34</f>
        <v>3376756000</v>
      </c>
    </row>
    <row r="35" spans="1:6" ht="18.75" customHeight="1">
      <c r="A35" s="91" t="s">
        <v>273</v>
      </c>
      <c r="B35" s="100">
        <v>34</v>
      </c>
      <c r="C35" s="100"/>
      <c r="D35" s="94"/>
      <c r="E35" s="93"/>
      <c r="F35" s="93"/>
    </row>
    <row r="36" spans="1:6" ht="18.75" customHeight="1">
      <c r="A36" s="91" t="s">
        <v>274</v>
      </c>
      <c r="B36" s="100">
        <v>35</v>
      </c>
      <c r="C36" s="100"/>
      <c r="D36" s="100"/>
      <c r="E36" s="100"/>
      <c r="F36" s="100"/>
    </row>
    <row r="37" spans="1:6" ht="18.75" customHeight="1">
      <c r="A37" s="91" t="s">
        <v>275</v>
      </c>
      <c r="B37" s="100">
        <v>36</v>
      </c>
      <c r="C37" s="100"/>
      <c r="D37" s="94">
        <v>-2571495000</v>
      </c>
      <c r="E37" s="94">
        <v>-1136603000</v>
      </c>
      <c r="F37" s="94">
        <f>-400266633-2057196000</f>
        <v>-2457462633</v>
      </c>
    </row>
    <row r="38" spans="1:6" s="119" customFormat="1" ht="18.75" customHeight="1">
      <c r="A38" s="88" t="s">
        <v>276</v>
      </c>
      <c r="B38" s="96">
        <v>40</v>
      </c>
      <c r="C38" s="96"/>
      <c r="D38" s="101">
        <f>SUM(D31:D37)</f>
        <v>-571495000</v>
      </c>
      <c r="E38" s="101">
        <f>SUM(E31:E37)</f>
        <v>2240153000</v>
      </c>
      <c r="F38" s="101">
        <f>SUM(F31:F37)</f>
        <v>919293367</v>
      </c>
    </row>
    <row r="39" spans="1:6" ht="18.75" customHeight="1">
      <c r="A39" s="88" t="s">
        <v>277</v>
      </c>
      <c r="B39" s="102">
        <v>50</v>
      </c>
      <c r="C39" s="102"/>
      <c r="D39" s="103">
        <f>D20+D29+D38</f>
        <v>-2334058866</v>
      </c>
      <c r="E39" s="103">
        <f>E20+E29+E38</f>
        <v>5758861877</v>
      </c>
      <c r="F39" s="104">
        <f>F20+F29+F38</f>
        <v>7415921491</v>
      </c>
    </row>
    <row r="40" spans="1:7" ht="18.75" customHeight="1">
      <c r="A40" s="88" t="s">
        <v>278</v>
      </c>
      <c r="B40" s="102">
        <v>60</v>
      </c>
      <c r="C40" s="105"/>
      <c r="D40" s="106">
        <v>4317561775</v>
      </c>
      <c r="E40" s="107">
        <v>5200454141</v>
      </c>
      <c r="F40" s="106">
        <v>2847573576</v>
      </c>
      <c r="G40" s="120"/>
    </row>
    <row r="41" spans="1:6" ht="18.75" customHeight="1">
      <c r="A41" s="108" t="s">
        <v>279</v>
      </c>
      <c r="B41" s="109">
        <v>61</v>
      </c>
      <c r="C41" s="109"/>
      <c r="D41" s="101"/>
      <c r="E41" s="103">
        <v>246187</v>
      </c>
      <c r="F41" s="110">
        <v>11527651</v>
      </c>
    </row>
    <row r="42" spans="1:6" s="121" customFormat="1" ht="18.75" customHeight="1">
      <c r="A42" s="111" t="s">
        <v>280</v>
      </c>
      <c r="B42" s="112">
        <v>70</v>
      </c>
      <c r="C42" s="112" t="s">
        <v>281</v>
      </c>
      <c r="D42" s="113">
        <f>SUM(D39:D41)</f>
        <v>1983502909</v>
      </c>
      <c r="E42" s="113">
        <f>SUM(E39:E41)</f>
        <v>10959562205</v>
      </c>
      <c r="F42" s="113">
        <f>SUM(F39:F41)</f>
        <v>10275022718</v>
      </c>
    </row>
    <row r="43" spans="1:6" ht="9" customHeight="1">
      <c r="A43" s="114"/>
      <c r="B43" s="79"/>
      <c r="C43" s="79"/>
      <c r="D43" s="79"/>
      <c r="E43" s="79"/>
      <c r="F43" s="79"/>
    </row>
    <row r="44" ht="16.5">
      <c r="A44" s="115" t="s">
        <v>720</v>
      </c>
    </row>
    <row r="45" spans="1:6" ht="26.25" customHeight="1">
      <c r="A45" s="347" t="s">
        <v>701</v>
      </c>
      <c r="B45" s="347"/>
      <c r="C45" s="347"/>
      <c r="D45" s="347"/>
      <c r="E45" s="347"/>
      <c r="F45" s="347"/>
    </row>
    <row r="46" spans="1:6" ht="10.5" customHeight="1">
      <c r="A46" s="116"/>
      <c r="B46" s="117"/>
      <c r="C46" s="117"/>
      <c r="D46" s="275" t="s">
        <v>703</v>
      </c>
      <c r="E46" s="117"/>
      <c r="F46" s="117"/>
    </row>
    <row r="47" ht="10.5" customHeight="1"/>
    <row r="48" ht="10.5" customHeight="1"/>
    <row r="49" ht="11.25" customHeight="1"/>
    <row r="50" ht="11.25" customHeight="1"/>
    <row r="52" spans="1:6" ht="18.75" customHeight="1">
      <c r="A52" s="348" t="s">
        <v>702</v>
      </c>
      <c r="B52" s="348"/>
      <c r="C52" s="348"/>
      <c r="D52" s="348"/>
      <c r="E52" s="348"/>
      <c r="F52" s="348"/>
    </row>
    <row r="53" ht="12.75">
      <c r="A53" s="77" t="s">
        <v>282</v>
      </c>
    </row>
    <row r="54" ht="15">
      <c r="A54" s="122"/>
    </row>
  </sheetData>
  <mergeCells count="11">
    <mergeCell ref="A52:F52"/>
    <mergeCell ref="E8:F8"/>
    <mergeCell ref="D2:F2"/>
    <mergeCell ref="D3:F3"/>
    <mergeCell ref="A6:F6"/>
    <mergeCell ref="A7:F7"/>
    <mergeCell ref="F9:F10"/>
    <mergeCell ref="A5:F5"/>
    <mergeCell ref="D9:E9"/>
    <mergeCell ref="D1:F1"/>
    <mergeCell ref="A45:F45"/>
  </mergeCells>
  <printOptions/>
  <pageMargins left="0.74" right="0.4" top="0.22" bottom="0.23" header="0.17" footer="0.18"/>
  <pageSetup horizontalDpi="600" verticalDpi="6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selection activeCell="C1" sqref="C1"/>
    </sheetView>
  </sheetViews>
  <sheetFormatPr defaultColWidth="9.00390625" defaultRowHeight="12.75"/>
  <cols>
    <col min="1" max="1" width="33.00390625" style="314" customWidth="1"/>
    <col min="2" max="2" width="1.25" style="314" customWidth="1"/>
    <col min="3" max="3" width="35.25390625" style="314" customWidth="1"/>
    <col min="4" max="16384" width="10.00390625" style="314" customWidth="1"/>
  </cols>
  <sheetData>
    <row r="1" ht="13.5"/>
    <row r="2" ht="14.25" thickBot="1"/>
    <row r="3" ht="13.5" thickBot="1"/>
    <row r="4" ht="12.75"/>
    <row r="5" ht="12.75"/>
    <row r="6" ht="13.5" thickBot="1"/>
    <row r="7" ht="12.75"/>
    <row r="8" ht="12.75"/>
    <row r="9" ht="12.75"/>
    <row r="10" ht="12.75"/>
    <row r="11" ht="13.5" thickBot="1"/>
    <row r="12" ht="12.75"/>
    <row r="13" ht="13.5" thickBot="1"/>
    <row r="14" ht="13.5" thickBot="1"/>
    <row r="15" ht="12.75"/>
    <row r="16" ht="13.5" thickBot="1"/>
    <row r="17" ht="13.5" thickBot="1"/>
    <row r="18" ht="12.75"/>
    <row r="19" ht="12.75"/>
    <row r="20" ht="12.75"/>
    <row r="21" ht="12.75"/>
    <row r="22" ht="12.75"/>
    <row r="23" ht="12.75"/>
    <row r="24" ht="12.75"/>
    <row r="25" ht="12.75"/>
    <row r="26" ht="13.5" thickBot="1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Nguyen Duc Dung</cp:lastModifiedBy>
  <cp:lastPrinted>2002-07-24T02:42:34Z</cp:lastPrinted>
  <dcterms:created xsi:type="dcterms:W3CDTF">2007-04-17T08:02:02Z</dcterms:created>
  <dcterms:modified xsi:type="dcterms:W3CDTF">2002-07-24T02:42:35Z</dcterms:modified>
  <cp:category/>
  <cp:version/>
  <cp:contentType/>
  <cp:contentStatus/>
</cp:coreProperties>
</file>